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DRIVE\Scuttle\Org_Marketplace\_Bill_of_Materials\"/>
    </mc:Choice>
  </mc:AlternateContent>
  <xr:revisionPtr revIDLastSave="0" documentId="8_{E1B3867D-4EA6-4D46-8651-90DDFA1E2724}" xr6:coauthVersionLast="47" xr6:coauthVersionMax="47" xr10:uidLastSave="{00000000-0000-0000-0000-000000000000}"/>
  <bookViews>
    <workbookView xWindow="-120" yWindow="-120" windowWidth="29040" windowHeight="15840" xr2:uid="{E87B6D0B-B56F-4BF9-8E14-DB93351CBCC0}"/>
  </bookViews>
  <sheets>
    <sheet name="BOM-US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1" l="1"/>
  <c r="G60" i="1"/>
  <c r="E60" i="1"/>
  <c r="G59" i="1"/>
  <c r="E58" i="1"/>
  <c r="G57" i="1"/>
  <c r="G56" i="1"/>
  <c r="G55" i="1"/>
  <c r="G63" i="1" s="1"/>
  <c r="G49" i="1"/>
  <c r="G48" i="1"/>
  <c r="G50" i="1" s="1"/>
  <c r="G45" i="1"/>
  <c r="G44" i="1"/>
  <c r="E43" i="1"/>
  <c r="G43" i="1" s="1"/>
  <c r="G42" i="1"/>
  <c r="E42" i="1"/>
  <c r="G41" i="1"/>
  <c r="E41" i="1"/>
  <c r="E40" i="1"/>
  <c r="G40" i="1" s="1"/>
  <c r="G39" i="1"/>
  <c r="E39" i="1"/>
  <c r="G38" i="1"/>
  <c r="E38" i="1"/>
  <c r="E37" i="1"/>
  <c r="G37" i="1" s="1"/>
  <c r="E36" i="1"/>
  <c r="G36" i="1" s="1"/>
  <c r="G35" i="1"/>
  <c r="E34" i="1"/>
  <c r="G34" i="1" s="1"/>
  <c r="E33" i="1"/>
  <c r="G33" i="1" s="1"/>
  <c r="G32" i="1"/>
  <c r="E31" i="1"/>
  <c r="G31" i="1" s="1"/>
  <c r="G30" i="1"/>
  <c r="G29" i="1"/>
  <c r="G28" i="1"/>
  <c r="G27" i="1"/>
  <c r="E24" i="1"/>
  <c r="G24" i="1" s="1"/>
  <c r="G23" i="1"/>
  <c r="E23" i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G15" i="1"/>
  <c r="E15" i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G8" i="1"/>
  <c r="E7" i="1"/>
  <c r="G7" i="1" s="1"/>
  <c r="G6" i="1"/>
  <c r="E5" i="1"/>
  <c r="G5" i="1" s="1"/>
  <c r="E4" i="1"/>
  <c r="G4" i="1" s="1"/>
  <c r="G46" i="1" l="1"/>
  <c r="G25" i="1"/>
  <c r="G52" i="1"/>
</calcChain>
</file>

<file path=xl/sharedStrings.xml><?xml version="1.0" encoding="utf-8"?>
<sst xmlns="http://schemas.openxmlformats.org/spreadsheetml/2006/main" count="263" uniqueCount="139">
  <si>
    <t xml:space="preserve">SCUTTLE BOM-USA LAST UPDATED: </t>
  </si>
  <si>
    <t>category</t>
  </si>
  <si>
    <t>Store</t>
  </si>
  <si>
    <t>Part</t>
  </si>
  <si>
    <t>PN</t>
  </si>
  <si>
    <t>cost (each)</t>
  </si>
  <si>
    <t>qty needed</t>
  </si>
  <si>
    <t>subtotal</t>
  </si>
  <si>
    <t>Last updated</t>
  </si>
  <si>
    <t>Mechanical</t>
  </si>
  <si>
    <t>chassis</t>
  </si>
  <si>
    <t>amazon</t>
  </si>
  <si>
    <t>Wheel, urethane 83mm, with bearings (pair)</t>
  </si>
  <si>
    <t>B07531B4GK</t>
  </si>
  <si>
    <t>2022.05</t>
  </si>
  <si>
    <t>Bracket - 90deg aluminum, (for chassis) with M6 Screw (2) and 3030 T-nut(2)</t>
  </si>
  <si>
    <t>B07BQR7WX8</t>
  </si>
  <si>
    <t>2021.10</t>
  </si>
  <si>
    <t>Mcmaster</t>
  </si>
  <si>
    <t>Timing Belt, 5mm pitch, 245mm length, 9mm width</t>
  </si>
  <si>
    <t>B08PW2HD81</t>
  </si>
  <si>
    <t>Hex Nut, M8 (for axle)</t>
  </si>
  <si>
    <t>90591A161</t>
  </si>
  <si>
    <t>T-slot Framing Extrusion - 30mm x 1ft (for chassis)</t>
  </si>
  <si>
    <t>5537T97</t>
  </si>
  <si>
    <t>Caster wheels (for front)</t>
  </si>
  <si>
    <t>B01J4FED5E</t>
  </si>
  <si>
    <t>Screws - M8x110mm screw (axles)</t>
  </si>
  <si>
    <t>91290A470</t>
  </si>
  <si>
    <t>Screws, M6 x 14mm (for motor plates)</t>
  </si>
  <si>
    <t>91239A319</t>
  </si>
  <si>
    <t>2019.11</t>
  </si>
  <si>
    <t>Screws - M6 x 10mm (for casters &amp; chassis brackets)</t>
  </si>
  <si>
    <t xml:space="preserve">91239A316 </t>
  </si>
  <si>
    <t>McMaster</t>
  </si>
  <si>
    <t>Screw,  set screw, M5x0.6 (for motor pulley)</t>
  </si>
  <si>
    <t>91390A118</t>
  </si>
  <si>
    <t>Screw, Flat head, M3x10mm (for motors 6)</t>
  </si>
  <si>
    <t>92010A120</t>
  </si>
  <si>
    <t>Screw, self-tapping, M2 x 6mm, for plastic (for encdr brkt 4, ultrsnc brkt 4)</t>
  </si>
  <si>
    <t>B00GMQDSRI</t>
  </si>
  <si>
    <t>Screw, M2.5x10mm countersunk (for battery case)</t>
  </si>
  <si>
    <t>92010A020</t>
  </si>
  <si>
    <t>Screw, M2.5x6mm pan head (for motor driver mount 2, bbb lid 1)</t>
  </si>
  <si>
    <t>92005A066</t>
  </si>
  <si>
    <t>Nut, M6 nickel-plated steel for 3030 T-slot extrusion</t>
  </si>
  <si>
    <t>B077Z2HX42</t>
  </si>
  <si>
    <t>Washer, lock washer for M8 bolt (for axles)</t>
  </si>
  <si>
    <t>92148A200</t>
  </si>
  <si>
    <t>Washer, flat washer for M8 Bolt (for axles)</t>
  </si>
  <si>
    <t>93475A270</t>
  </si>
  <si>
    <t>Washer, 6x12mm (wheelBrackets)</t>
  </si>
  <si>
    <t>93475A250</t>
  </si>
  <si>
    <t>Washer, M6, split lock (for casters)</t>
  </si>
  <si>
    <t>91202A234</t>
  </si>
  <si>
    <t>Tubing, 1/2 in OD, 6063, aluminum, sold 8ft section, price per ft</t>
  </si>
  <si>
    <t>1658T13</t>
  </si>
  <si>
    <t>Threaded insert, M2.5 x 3.4 heat set (btry 2, whlplts 4, m.driver 2)</t>
  </si>
  <si>
    <t>94180A321</t>
  </si>
  <si>
    <t>Subtotal</t>
  </si>
  <si>
    <t>Electronics</t>
  </si>
  <si>
    <t>SBC</t>
  </si>
  <si>
    <t>mouser</t>
  </si>
  <si>
    <t>Raspberry Pi 4, 2gb RAM</t>
  </si>
  <si>
    <t>713-102991317</t>
  </si>
  <si>
    <t>actuator</t>
  </si>
  <si>
    <t>Motor Driver Board with Twin MC33886 H-Bridges (HW-231 model)</t>
  </si>
  <si>
    <t>B07VHFCYFQ</t>
  </si>
  <si>
    <t>Motor, DC 12v with 200 rpm gearbox (for drivetrain)</t>
  </si>
  <si>
    <t>B072R5QSRG</t>
  </si>
  <si>
    <t>Sensors</t>
  </si>
  <si>
    <t xml:space="preserve">Camera, USB, 2.1mm focal len, 150 deg FOV, </t>
  </si>
  <si>
    <t>‎B07QSTPGR8</t>
  </si>
  <si>
    <t>power</t>
  </si>
  <si>
    <t>Battery cell, Panasonic 18650 or other brand</t>
  </si>
  <si>
    <t>B00GS48XRE</t>
  </si>
  <si>
    <t>Encoder, AMS5048B, circuit boards</t>
  </si>
  <si>
    <t>connectors</t>
  </si>
  <si>
    <t>powerwerx</t>
  </si>
  <si>
    <t>Anderson PowerPole Connectors, 30amp</t>
  </si>
  <si>
    <t>WP30-100</t>
  </si>
  <si>
    <t>digikey</t>
  </si>
  <si>
    <t>Battery Tray, 3 cell li-ion  (BK-18650-PC6 on digikey)</t>
  </si>
  <si>
    <t>BK-18650-PC6</t>
  </si>
  <si>
    <t>Switch, rocker, SPST 10A BLK ON-OFF Symbols (for battery case)</t>
  </si>
  <si>
    <t>SRB22A2FBBNN</t>
  </si>
  <si>
    <t>Terminals - 22-16 AWG Insulated Female Quick Connect Terminal</t>
  </si>
  <si>
    <t>B06XCWFTJ9</t>
  </si>
  <si>
    <t>Power Wire - 18 AWG (black/red pair), price listed per meter</t>
  </si>
  <si>
    <t>B07428NBCW</t>
  </si>
  <si>
    <t>Wiring</t>
  </si>
  <si>
    <t>Cable, 20cm ribbon, with female Dupont terminals (i2c board ►encoders)</t>
  </si>
  <si>
    <t>B07GCY6CH7</t>
  </si>
  <si>
    <t>2022.06</t>
  </si>
  <si>
    <t>Wiring Pi</t>
  </si>
  <si>
    <t>Cable, 10cm ribbon, with female Dupont terminals (pi►motor driver)</t>
  </si>
  <si>
    <t>B07GD312VG</t>
  </si>
  <si>
    <t>Wiring BBB</t>
  </si>
  <si>
    <t>Connector - JST SH 1.0mm 4-Pin with 100mm cable (for ultrasonic, encoders)</t>
  </si>
  <si>
    <t>B01DUC1M2O</t>
  </si>
  <si>
    <t>Connector - JST ZH 1.5mm 2 pin (for motor driver)</t>
  </si>
  <si>
    <t>B074CFF5MT</t>
  </si>
  <si>
    <t>Connector - JST SH 1.0mm 6-pin with 100mm cable (for ultrasonic sensor)</t>
  </si>
  <si>
    <t>B0762K143K</t>
  </si>
  <si>
    <t>Connector - barrell, 5.5x2.1mm, power (for beaglebone)</t>
  </si>
  <si>
    <t>B076JCNFMP</t>
  </si>
  <si>
    <t>battery management system (BMS) circuit board, 3S, 40A</t>
  </si>
  <si>
    <t>B07JMY631D</t>
  </si>
  <si>
    <t>battery cell charger, 18650</t>
  </si>
  <si>
    <t>B08DNQXB1C</t>
  </si>
  <si>
    <t>Custom</t>
  </si>
  <si>
    <t>3D Print</t>
  </si>
  <si>
    <t>Amazon</t>
  </si>
  <si>
    <t>Filament, blue ABS Novamaker 1.75mm (1kg)</t>
  </si>
  <si>
    <t>B07D6BG8FR</t>
  </si>
  <si>
    <t>JLCPCB</t>
  </si>
  <si>
    <t xml:space="preserve">Custom PCB (this is optional) </t>
  </si>
  <si>
    <t>upload design</t>
  </si>
  <si>
    <t>Grand Total</t>
  </si>
  <si>
    <t>Extras</t>
  </si>
  <si>
    <t>off-the-shelf</t>
  </si>
  <si>
    <t>EasySMX model 9101 2.4GHz Game Pad Controller, with USB dongle</t>
  </si>
  <si>
    <t>B01KV7B2CG</t>
  </si>
  <si>
    <t>electronics</t>
  </si>
  <si>
    <t>audio driver adapter (for beaglebone setup)</t>
  </si>
  <si>
    <t>B07L56C28R</t>
  </si>
  <si>
    <t>Speaker, using USB for power and signal</t>
  </si>
  <si>
    <t>B087D2BPBC</t>
  </si>
  <si>
    <t>2s liPo battery (to enhance servos on beagle), 400mAh</t>
  </si>
  <si>
    <t>B072BH1XP6</t>
  </si>
  <si>
    <t>hardware</t>
  </si>
  <si>
    <t>m6 tslot nuts (drop-in nuts)</t>
  </si>
  <si>
    <t>B08BHZ219C</t>
  </si>
  <si>
    <t>Ultrasonic distance sensor</t>
  </si>
  <si>
    <t>B06XBV54WF</t>
  </si>
  <si>
    <t>lidar, Slamtec RPLidar, A1M8 (tested low-cost lidar)</t>
  </si>
  <si>
    <t>B0923RYT8V</t>
  </si>
  <si>
    <t>Copyright 2022 SCUTTLE Robotics LLC</t>
  </si>
  <si>
    <t>Extras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</si>
</sst>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11.5"/>
      <color theme="1"/>
      <name val="Calibri"/>
      <family val="2"/>
      <scheme val="minor"/>
    </font>
    <font>
      <sz val="11.5"/>
      <color theme="0"/>
      <name val="Calibri"/>
      <family val="2"/>
      <scheme val="minor"/>
    </font>
    <font>
      <b/>
      <sz val="11.5"/>
      <color theme="9" tint="-0.249977111117893"/>
      <name val="Calibri"/>
      <family val="2"/>
      <scheme val="minor"/>
    </font>
    <font>
      <b/>
      <sz val="11.5"/>
      <color theme="5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Border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left"/>
    </xf>
    <xf numFmtId="164" fontId="6" fillId="0" borderId="6" xfId="0" applyNumberFormat="1" applyFont="1" applyBorder="1"/>
    <xf numFmtId="14" fontId="0" fillId="0" borderId="2" xfId="0" quotePrefix="1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/>
    <xf numFmtId="2" fontId="6" fillId="0" borderId="2" xfId="0" applyNumberFormat="1" applyFont="1" applyBorder="1"/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left"/>
    </xf>
    <xf numFmtId="0" fontId="7" fillId="5" borderId="0" xfId="0" applyFont="1" applyFill="1" applyAlignment="1">
      <alignment horizontal="center"/>
    </xf>
    <xf numFmtId="164" fontId="7" fillId="5" borderId="0" xfId="0" applyNumberFormat="1" applyFont="1" applyFill="1"/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2" fontId="6" fillId="0" borderId="6" xfId="0" applyNumberFormat="1" applyFont="1" applyBorder="1"/>
    <xf numFmtId="0" fontId="6" fillId="4" borderId="6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2" fontId="6" fillId="4" borderId="0" xfId="0" applyNumberFormat="1" applyFont="1" applyFill="1"/>
    <xf numFmtId="0" fontId="9" fillId="7" borderId="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3" fillId="0" borderId="2" xfId="2" applyBorder="1" applyAlignment="1">
      <alignment horizontal="left"/>
    </xf>
    <xf numFmtId="2" fontId="6" fillId="0" borderId="2" xfId="0" applyNumberFormat="1" applyFont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2" fillId="5" borderId="0" xfId="0" applyFont="1" applyFill="1" applyAlignment="1">
      <alignment horizontal="center"/>
    </xf>
    <xf numFmtId="164" fontId="2" fillId="5" borderId="0" xfId="0" applyNumberFormat="1" applyFont="1" applyFill="1"/>
    <xf numFmtId="0" fontId="6" fillId="8" borderId="3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43" fontId="6" fillId="0" borderId="6" xfId="1" applyFont="1" applyBorder="1" applyAlignment="1">
      <alignment horizontal="center"/>
    </xf>
    <xf numFmtId="43" fontId="6" fillId="0" borderId="2" xfId="1" applyFont="1" applyBorder="1" applyAlignment="1">
      <alignment horizontal="center"/>
    </xf>
    <xf numFmtId="43" fontId="6" fillId="0" borderId="2" xfId="1" applyFont="1" applyFill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2" xfId="0" quotePrefix="1" applyBorder="1" applyAlignment="1">
      <alignment horizontal="center"/>
    </xf>
    <xf numFmtId="0" fontId="0" fillId="0" borderId="0" xfId="0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ithub.com/MXET/SCUTTLE/blob/master/hardware/electronics/pcb_designs/I2C_Breakout_gerbers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D9D0F-34F7-4B36-B163-952CFA6A181C}">
  <sheetPr>
    <pageSetUpPr fitToPage="1"/>
  </sheetPr>
  <dimension ref="A1:H63"/>
  <sheetViews>
    <sheetView tabSelected="1" view="pageBreakPreview" zoomScale="85" zoomScaleNormal="85" zoomScaleSheetLayoutView="85" workbookViewId="0">
      <selection activeCell="C4" sqref="C4"/>
    </sheetView>
  </sheetViews>
  <sheetFormatPr defaultRowHeight="15" x14ac:dyDescent="0.25"/>
  <cols>
    <col min="1" max="2" width="13" style="4" customWidth="1"/>
    <col min="3" max="3" width="76.5703125" customWidth="1"/>
    <col min="4" max="4" width="15.28515625" style="54" customWidth="1"/>
    <col min="6" max="6" width="8.28515625" style="4" customWidth="1"/>
    <col min="7" max="7" width="10" customWidth="1"/>
    <col min="8" max="8" width="13" style="4" customWidth="1"/>
  </cols>
  <sheetData>
    <row r="1" spans="1:8" x14ac:dyDescent="0.25">
      <c r="A1" s="1" t="s">
        <v>0</v>
      </c>
      <c r="B1" s="1"/>
      <c r="C1" s="1"/>
      <c r="D1" s="2">
        <v>44713</v>
      </c>
      <c r="E1" s="3"/>
      <c r="F1" s="3"/>
      <c r="G1" s="3"/>
    </row>
    <row r="2" spans="1:8" ht="30" customHeight="1" x14ac:dyDescent="0.25">
      <c r="A2" s="5" t="s">
        <v>1</v>
      </c>
      <c r="B2" s="6" t="s">
        <v>2</v>
      </c>
      <c r="C2" s="6" t="s">
        <v>3</v>
      </c>
      <c r="D2" s="7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spans="1:8" x14ac:dyDescent="0.25">
      <c r="A3" s="8" t="s">
        <v>9</v>
      </c>
      <c r="B3" s="9"/>
      <c r="C3" s="9"/>
      <c r="D3" s="9"/>
      <c r="E3" s="9"/>
      <c r="F3" s="9"/>
      <c r="G3" s="9"/>
      <c r="H3" s="10"/>
    </row>
    <row r="4" spans="1:8" ht="16.5" customHeight="1" x14ac:dyDescent="0.25">
      <c r="A4" s="11" t="s">
        <v>10</v>
      </c>
      <c r="B4" s="12" t="s">
        <v>11</v>
      </c>
      <c r="C4" s="12" t="s">
        <v>12</v>
      </c>
      <c r="D4" s="13" t="s">
        <v>13</v>
      </c>
      <c r="E4" s="14">
        <f>32.45/2</f>
        <v>16.225000000000001</v>
      </c>
      <c r="F4" s="11">
        <v>1</v>
      </c>
      <c r="G4" s="14">
        <f t="shared" ref="G4" si="0">F4*E4</f>
        <v>16.225000000000001</v>
      </c>
      <c r="H4" s="15" t="s">
        <v>14</v>
      </c>
    </row>
    <row r="5" spans="1:8" ht="16.5" customHeight="1" x14ac:dyDescent="0.25">
      <c r="A5" s="16" t="s">
        <v>10</v>
      </c>
      <c r="B5" s="17" t="s">
        <v>11</v>
      </c>
      <c r="C5" s="17" t="s">
        <v>15</v>
      </c>
      <c r="D5" s="18" t="s">
        <v>16</v>
      </c>
      <c r="E5" s="19">
        <f>10.99/4</f>
        <v>2.7475000000000001</v>
      </c>
      <c r="F5" s="16">
        <v>4</v>
      </c>
      <c r="G5" s="19">
        <f>F5*E5</f>
        <v>10.99</v>
      </c>
      <c r="H5" s="15" t="s">
        <v>17</v>
      </c>
    </row>
    <row r="6" spans="1:8" ht="16.5" customHeight="1" x14ac:dyDescent="0.25">
      <c r="A6" s="16" t="s">
        <v>10</v>
      </c>
      <c r="B6" s="17" t="s">
        <v>18</v>
      </c>
      <c r="C6" s="17" t="s">
        <v>19</v>
      </c>
      <c r="D6" s="18" t="s">
        <v>20</v>
      </c>
      <c r="E6" s="19">
        <v>6.43</v>
      </c>
      <c r="F6" s="16">
        <v>2</v>
      </c>
      <c r="G6" s="19">
        <f t="shared" ref="G6:G23" si="1">F6*E6</f>
        <v>12.86</v>
      </c>
      <c r="H6" s="15" t="s">
        <v>14</v>
      </c>
    </row>
    <row r="7" spans="1:8" ht="16.5" customHeight="1" x14ac:dyDescent="0.25">
      <c r="A7" s="16" t="s">
        <v>10</v>
      </c>
      <c r="B7" s="17" t="s">
        <v>18</v>
      </c>
      <c r="C7" s="17" t="s">
        <v>21</v>
      </c>
      <c r="D7" s="18" t="s">
        <v>22</v>
      </c>
      <c r="E7" s="19">
        <f>6.91/100</f>
        <v>6.9099999999999995E-2</v>
      </c>
      <c r="F7" s="16">
        <v>2</v>
      </c>
      <c r="G7" s="19">
        <f t="shared" si="1"/>
        <v>0.13819999999999999</v>
      </c>
      <c r="H7" s="15" t="s">
        <v>17</v>
      </c>
    </row>
    <row r="8" spans="1:8" ht="16.5" customHeight="1" x14ac:dyDescent="0.25">
      <c r="A8" s="16" t="s">
        <v>10</v>
      </c>
      <c r="B8" s="17" t="s">
        <v>18</v>
      </c>
      <c r="C8" s="17" t="s">
        <v>23</v>
      </c>
      <c r="D8" t="s">
        <v>24</v>
      </c>
      <c r="E8" s="19">
        <v>8.1300000000000008</v>
      </c>
      <c r="F8" s="16">
        <v>4</v>
      </c>
      <c r="G8" s="19">
        <f>F8*E8</f>
        <v>32.520000000000003</v>
      </c>
      <c r="H8" s="15" t="s">
        <v>14</v>
      </c>
    </row>
    <row r="9" spans="1:8" ht="16.5" customHeight="1" x14ac:dyDescent="0.25">
      <c r="A9" s="16" t="s">
        <v>10</v>
      </c>
      <c r="B9" s="17" t="s">
        <v>11</v>
      </c>
      <c r="C9" s="17" t="s">
        <v>25</v>
      </c>
      <c r="D9" s="18" t="s">
        <v>26</v>
      </c>
      <c r="E9" s="19">
        <f>21.99/12</f>
        <v>1.8324999999999998</v>
      </c>
      <c r="F9" s="16">
        <v>2</v>
      </c>
      <c r="G9" s="19">
        <f t="shared" si="1"/>
        <v>3.6649999999999996</v>
      </c>
      <c r="H9" s="15" t="s">
        <v>14</v>
      </c>
    </row>
    <row r="10" spans="1:8" ht="16.5" customHeight="1" x14ac:dyDescent="0.25">
      <c r="A10" s="16" t="s">
        <v>10</v>
      </c>
      <c r="B10" s="17" t="s">
        <v>18</v>
      </c>
      <c r="C10" s="17" t="s">
        <v>27</v>
      </c>
      <c r="D10" s="18" t="s">
        <v>28</v>
      </c>
      <c r="E10" s="19">
        <f>4.87/5</f>
        <v>0.97399999999999998</v>
      </c>
      <c r="F10" s="16">
        <v>2</v>
      </c>
      <c r="G10" s="19">
        <f>F10*E10</f>
        <v>1.948</v>
      </c>
      <c r="H10" s="15" t="s">
        <v>14</v>
      </c>
    </row>
    <row r="11" spans="1:8" ht="16.5" customHeight="1" x14ac:dyDescent="0.25">
      <c r="A11" s="16" t="s">
        <v>10</v>
      </c>
      <c r="B11" s="17" t="s">
        <v>18</v>
      </c>
      <c r="C11" s="17" t="s">
        <v>29</v>
      </c>
      <c r="D11" s="18" t="s">
        <v>30</v>
      </c>
      <c r="E11" s="19">
        <f>10.27/100</f>
        <v>0.1027</v>
      </c>
      <c r="F11" s="16">
        <v>8</v>
      </c>
      <c r="G11" s="19">
        <f t="shared" si="1"/>
        <v>0.8216</v>
      </c>
      <c r="H11" s="15" t="s">
        <v>31</v>
      </c>
    </row>
    <row r="12" spans="1:8" ht="16.5" customHeight="1" x14ac:dyDescent="0.25">
      <c r="A12" s="16" t="s">
        <v>10</v>
      </c>
      <c r="B12" s="17" t="s">
        <v>18</v>
      </c>
      <c r="C12" s="17" t="s">
        <v>32</v>
      </c>
      <c r="D12" s="18" t="s">
        <v>33</v>
      </c>
      <c r="E12" s="19">
        <f>10.44/100</f>
        <v>0.10439999999999999</v>
      </c>
      <c r="F12" s="16">
        <v>12</v>
      </c>
      <c r="G12" s="19">
        <f t="shared" si="1"/>
        <v>1.2527999999999999</v>
      </c>
      <c r="H12" s="15" t="s">
        <v>31</v>
      </c>
    </row>
    <row r="13" spans="1:8" ht="16.5" customHeight="1" x14ac:dyDescent="0.25">
      <c r="A13" s="16" t="s">
        <v>10</v>
      </c>
      <c r="B13" s="17" t="s">
        <v>34</v>
      </c>
      <c r="C13" s="17" t="s">
        <v>35</v>
      </c>
      <c r="D13" t="s">
        <v>36</v>
      </c>
      <c r="E13" s="20">
        <f>4/100</f>
        <v>0.04</v>
      </c>
      <c r="F13" s="16">
        <v>2</v>
      </c>
      <c r="G13" s="19">
        <f t="shared" si="1"/>
        <v>0.08</v>
      </c>
      <c r="H13" s="15" t="s">
        <v>31</v>
      </c>
    </row>
    <row r="14" spans="1:8" ht="16.5" customHeight="1" x14ac:dyDescent="0.25">
      <c r="A14" s="16" t="s">
        <v>10</v>
      </c>
      <c r="B14" s="17" t="s">
        <v>18</v>
      </c>
      <c r="C14" s="17" t="s">
        <v>37</v>
      </c>
      <c r="D14" s="18" t="s">
        <v>38</v>
      </c>
      <c r="E14" s="19">
        <f>4.46/100</f>
        <v>4.4600000000000001E-2</v>
      </c>
      <c r="F14" s="16">
        <v>6</v>
      </c>
      <c r="G14" s="19">
        <f t="shared" si="1"/>
        <v>0.2676</v>
      </c>
      <c r="H14" s="15" t="s">
        <v>31</v>
      </c>
    </row>
    <row r="15" spans="1:8" ht="16.5" customHeight="1" x14ac:dyDescent="0.25">
      <c r="A15" s="16" t="s">
        <v>10</v>
      </c>
      <c r="B15" s="17" t="s">
        <v>11</v>
      </c>
      <c r="C15" s="17" t="s">
        <v>39</v>
      </c>
      <c r="D15" s="18" t="s">
        <v>40</v>
      </c>
      <c r="E15" s="20">
        <f>8.68/1000</f>
        <v>8.6800000000000002E-3</v>
      </c>
      <c r="F15" s="16">
        <v>8</v>
      </c>
      <c r="G15" s="19">
        <f t="shared" si="1"/>
        <v>6.9440000000000002E-2</v>
      </c>
      <c r="H15" s="15" t="s">
        <v>31</v>
      </c>
    </row>
    <row r="16" spans="1:8" ht="16.5" customHeight="1" x14ac:dyDescent="0.25">
      <c r="A16" s="16" t="s">
        <v>10</v>
      </c>
      <c r="B16" s="17" t="s">
        <v>18</v>
      </c>
      <c r="C16" s="17" t="s">
        <v>41</v>
      </c>
      <c r="D16" s="18" t="s">
        <v>42</v>
      </c>
      <c r="E16" s="20">
        <f>3.83/100</f>
        <v>3.8300000000000001E-2</v>
      </c>
      <c r="F16" s="16">
        <v>6</v>
      </c>
      <c r="G16" s="19">
        <f t="shared" si="1"/>
        <v>0.2298</v>
      </c>
      <c r="H16" s="15" t="s">
        <v>31</v>
      </c>
    </row>
    <row r="17" spans="1:8" ht="16.5" customHeight="1" x14ac:dyDescent="0.25">
      <c r="A17" s="16" t="s">
        <v>10</v>
      </c>
      <c r="B17" s="17" t="s">
        <v>18</v>
      </c>
      <c r="C17" s="17" t="s">
        <v>43</v>
      </c>
      <c r="D17" s="18" t="s">
        <v>44</v>
      </c>
      <c r="E17" s="20">
        <f>4.43/100</f>
        <v>4.4299999999999999E-2</v>
      </c>
      <c r="F17" s="16">
        <v>3</v>
      </c>
      <c r="G17" s="19">
        <f t="shared" si="1"/>
        <v>0.13289999999999999</v>
      </c>
      <c r="H17" s="15" t="s">
        <v>31</v>
      </c>
    </row>
    <row r="18" spans="1:8" ht="16.5" customHeight="1" x14ac:dyDescent="0.25">
      <c r="A18" s="16" t="s">
        <v>10</v>
      </c>
      <c r="B18" s="17" t="s">
        <v>11</v>
      </c>
      <c r="C18" s="17" t="s">
        <v>45</v>
      </c>
      <c r="D18" s="18" t="s">
        <v>46</v>
      </c>
      <c r="E18" s="19">
        <f>9.99/50</f>
        <v>0.19980000000000001</v>
      </c>
      <c r="F18" s="16">
        <v>12</v>
      </c>
      <c r="G18" s="19">
        <f t="shared" si="1"/>
        <v>2.3976000000000002</v>
      </c>
      <c r="H18" s="15" t="s">
        <v>31</v>
      </c>
    </row>
    <row r="19" spans="1:8" ht="16.5" customHeight="1" x14ac:dyDescent="0.25">
      <c r="A19" s="16" t="s">
        <v>10</v>
      </c>
      <c r="B19" s="17" t="s">
        <v>18</v>
      </c>
      <c r="C19" s="17" t="s">
        <v>47</v>
      </c>
      <c r="D19" s="18" t="s">
        <v>48</v>
      </c>
      <c r="E19" s="20">
        <f>7.42/100</f>
        <v>7.4200000000000002E-2</v>
      </c>
      <c r="F19" s="16">
        <v>2</v>
      </c>
      <c r="G19" s="19">
        <f t="shared" si="1"/>
        <v>0.1484</v>
      </c>
      <c r="H19" s="15" t="s">
        <v>31</v>
      </c>
    </row>
    <row r="20" spans="1:8" ht="16.5" customHeight="1" x14ac:dyDescent="0.25">
      <c r="A20" s="16" t="s">
        <v>10</v>
      </c>
      <c r="B20" s="17" t="s">
        <v>18</v>
      </c>
      <c r="C20" s="17" t="s">
        <v>49</v>
      </c>
      <c r="D20" s="18" t="s">
        <v>50</v>
      </c>
      <c r="E20" s="20">
        <f>7.9/100</f>
        <v>7.9000000000000001E-2</v>
      </c>
      <c r="F20" s="16">
        <v>2</v>
      </c>
      <c r="G20" s="19">
        <f t="shared" si="1"/>
        <v>0.158</v>
      </c>
      <c r="H20" s="15" t="s">
        <v>31</v>
      </c>
    </row>
    <row r="21" spans="1:8" ht="16.5" customHeight="1" x14ac:dyDescent="0.25">
      <c r="A21" s="16" t="s">
        <v>10</v>
      </c>
      <c r="B21" s="17" t="s">
        <v>18</v>
      </c>
      <c r="C21" s="17" t="s">
        <v>51</v>
      </c>
      <c r="D21" t="s">
        <v>52</v>
      </c>
      <c r="E21" s="20">
        <f>5.4/100</f>
        <v>5.4000000000000006E-2</v>
      </c>
      <c r="F21" s="16">
        <v>8</v>
      </c>
      <c r="G21" s="19">
        <f t="shared" si="1"/>
        <v>0.43200000000000005</v>
      </c>
      <c r="H21" s="15" t="s">
        <v>31</v>
      </c>
    </row>
    <row r="22" spans="1:8" ht="16.5" customHeight="1" x14ac:dyDescent="0.25">
      <c r="A22" s="16" t="s">
        <v>10</v>
      </c>
      <c r="B22" s="17" t="s">
        <v>18</v>
      </c>
      <c r="C22" s="17" t="s">
        <v>53</v>
      </c>
      <c r="D22" s="18" t="s">
        <v>54</v>
      </c>
      <c r="E22" s="20">
        <f>2.81/100</f>
        <v>2.81E-2</v>
      </c>
      <c r="F22" s="16">
        <v>6</v>
      </c>
      <c r="G22" s="19">
        <f t="shared" si="1"/>
        <v>0.1686</v>
      </c>
      <c r="H22" s="15" t="s">
        <v>31</v>
      </c>
    </row>
    <row r="23" spans="1:8" ht="16.5" customHeight="1" x14ac:dyDescent="0.25">
      <c r="A23" s="16" t="s">
        <v>10</v>
      </c>
      <c r="B23" s="17" t="s">
        <v>18</v>
      </c>
      <c r="C23" s="17" t="s">
        <v>55</v>
      </c>
      <c r="D23" s="18" t="s">
        <v>56</v>
      </c>
      <c r="E23" s="20">
        <f>4.23/2</f>
        <v>2.1150000000000002</v>
      </c>
      <c r="F23" s="16">
        <v>1.6</v>
      </c>
      <c r="G23" s="19">
        <f t="shared" si="1"/>
        <v>3.3840000000000003</v>
      </c>
      <c r="H23" s="15" t="s">
        <v>31</v>
      </c>
    </row>
    <row r="24" spans="1:8" ht="16.5" customHeight="1" x14ac:dyDescent="0.25">
      <c r="A24" s="16" t="s">
        <v>10</v>
      </c>
      <c r="B24" s="17" t="s">
        <v>18</v>
      </c>
      <c r="C24" s="17" t="s">
        <v>57</v>
      </c>
      <c r="D24" s="18" t="s">
        <v>58</v>
      </c>
      <c r="E24" s="20">
        <f>12.33/100</f>
        <v>0.12330000000000001</v>
      </c>
      <c r="F24" s="16">
        <v>9</v>
      </c>
      <c r="G24" s="19">
        <f>F24*E24</f>
        <v>1.1097000000000001</v>
      </c>
      <c r="H24" s="15" t="s">
        <v>31</v>
      </c>
    </row>
    <row r="25" spans="1:8" ht="16.5" customHeight="1" x14ac:dyDescent="0.25">
      <c r="A25" s="21"/>
      <c r="B25" s="21"/>
      <c r="C25" s="22"/>
      <c r="D25" s="23"/>
      <c r="E25" s="22"/>
      <c r="F25" s="24" t="s">
        <v>59</v>
      </c>
      <c r="G25" s="25">
        <f>SUM(G4:G24)</f>
        <v>88.998640000000009</v>
      </c>
    </row>
    <row r="26" spans="1:8" x14ac:dyDescent="0.25">
      <c r="A26" s="26" t="s">
        <v>60</v>
      </c>
      <c r="B26" s="27"/>
      <c r="C26" s="27"/>
      <c r="D26" s="27"/>
      <c r="E26" s="27"/>
      <c r="F26" s="27"/>
      <c r="G26" s="27"/>
      <c r="H26" s="28"/>
    </row>
    <row r="27" spans="1:8" x14ac:dyDescent="0.25">
      <c r="A27" s="11" t="s">
        <v>61</v>
      </c>
      <c r="B27" s="12" t="s">
        <v>62</v>
      </c>
      <c r="C27" s="12" t="s">
        <v>63</v>
      </c>
      <c r="D27" s="13" t="s">
        <v>64</v>
      </c>
      <c r="E27" s="29">
        <v>56.25</v>
      </c>
      <c r="F27" s="30">
        <v>1</v>
      </c>
      <c r="G27" s="14">
        <f t="shared" ref="G27:G28" si="2">F27*E27</f>
        <v>56.25</v>
      </c>
      <c r="H27" s="15" t="s">
        <v>14</v>
      </c>
    </row>
    <row r="28" spans="1:8" x14ac:dyDescent="0.25">
      <c r="A28" s="16" t="s">
        <v>65</v>
      </c>
      <c r="B28" s="17" t="s">
        <v>11</v>
      </c>
      <c r="C28" s="17" t="s">
        <v>66</v>
      </c>
      <c r="D28" s="18" t="s">
        <v>67</v>
      </c>
      <c r="E28" s="20">
        <v>16.41</v>
      </c>
      <c r="F28" s="31">
        <v>1</v>
      </c>
      <c r="G28" s="19">
        <f t="shared" si="2"/>
        <v>16.41</v>
      </c>
      <c r="H28" s="15" t="s">
        <v>14</v>
      </c>
    </row>
    <row r="29" spans="1:8" x14ac:dyDescent="0.25">
      <c r="A29" s="16" t="s">
        <v>65</v>
      </c>
      <c r="B29" s="17" t="s">
        <v>11</v>
      </c>
      <c r="C29" s="17" t="s">
        <v>68</v>
      </c>
      <c r="D29" s="18" t="s">
        <v>69</v>
      </c>
      <c r="E29" s="20">
        <v>14.99</v>
      </c>
      <c r="F29" s="16">
        <v>2</v>
      </c>
      <c r="G29" s="19">
        <f>F29*E29</f>
        <v>29.98</v>
      </c>
      <c r="H29" s="15" t="s">
        <v>14</v>
      </c>
    </row>
    <row r="30" spans="1:8" x14ac:dyDescent="0.25">
      <c r="A30" s="16" t="s">
        <v>70</v>
      </c>
      <c r="B30" s="17" t="s">
        <v>11</v>
      </c>
      <c r="C30" s="17" t="s">
        <v>71</v>
      </c>
      <c r="D30" s="18" t="s">
        <v>72</v>
      </c>
      <c r="E30" s="20">
        <v>58.99</v>
      </c>
      <c r="F30" s="31">
        <v>1</v>
      </c>
      <c r="G30" s="19">
        <f t="shared" ref="G30:G45" si="3">F30*E30</f>
        <v>58.99</v>
      </c>
      <c r="H30" s="15" t="s">
        <v>14</v>
      </c>
    </row>
    <row r="31" spans="1:8" x14ac:dyDescent="0.25">
      <c r="A31" s="16" t="s">
        <v>73</v>
      </c>
      <c r="B31" s="17" t="s">
        <v>11</v>
      </c>
      <c r="C31" s="17" t="s">
        <v>74</v>
      </c>
      <c r="D31" s="18" t="s">
        <v>75</v>
      </c>
      <c r="E31" s="20">
        <f>1/6*44.89</f>
        <v>7.4816666666666665</v>
      </c>
      <c r="F31" s="31">
        <v>3</v>
      </c>
      <c r="G31" s="19">
        <f t="shared" si="3"/>
        <v>22.445</v>
      </c>
      <c r="H31" s="15" t="s">
        <v>31</v>
      </c>
    </row>
    <row r="32" spans="1:8" x14ac:dyDescent="0.25">
      <c r="A32" s="16" t="s">
        <v>70</v>
      </c>
      <c r="B32" s="17" t="s">
        <v>62</v>
      </c>
      <c r="C32" s="17" t="s">
        <v>76</v>
      </c>
      <c r="D32" s="18">
        <v>990600491</v>
      </c>
      <c r="E32" s="20">
        <v>15.75</v>
      </c>
      <c r="F32" s="31">
        <v>2</v>
      </c>
      <c r="G32" s="19">
        <f t="shared" si="3"/>
        <v>31.5</v>
      </c>
      <c r="H32" s="15" t="s">
        <v>14</v>
      </c>
    </row>
    <row r="33" spans="1:8" x14ac:dyDescent="0.25">
      <c r="A33" s="16" t="s">
        <v>77</v>
      </c>
      <c r="B33" s="17" t="s">
        <v>78</v>
      </c>
      <c r="C33" s="17" t="s">
        <v>79</v>
      </c>
      <c r="D33" s="18" t="s">
        <v>80</v>
      </c>
      <c r="E33" s="20">
        <f>115.49/100</f>
        <v>1.1549</v>
      </c>
      <c r="F33" s="31">
        <v>8</v>
      </c>
      <c r="G33" s="19">
        <f t="shared" si="3"/>
        <v>9.2392000000000003</v>
      </c>
      <c r="H33" s="15" t="s">
        <v>31</v>
      </c>
    </row>
    <row r="34" spans="1:8" x14ac:dyDescent="0.25">
      <c r="A34" s="16" t="s">
        <v>73</v>
      </c>
      <c r="B34" s="17" t="s">
        <v>81</v>
      </c>
      <c r="C34" s="17" t="s">
        <v>82</v>
      </c>
      <c r="D34" s="18" t="s">
        <v>83</v>
      </c>
      <c r="E34" s="20">
        <f>9.99/5</f>
        <v>1.998</v>
      </c>
      <c r="F34" s="31">
        <v>1</v>
      </c>
      <c r="G34" s="19">
        <f t="shared" si="3"/>
        <v>1.998</v>
      </c>
      <c r="H34" s="15" t="s">
        <v>31</v>
      </c>
    </row>
    <row r="35" spans="1:8" x14ac:dyDescent="0.25">
      <c r="A35" s="16" t="s">
        <v>73</v>
      </c>
      <c r="B35" s="17" t="s">
        <v>62</v>
      </c>
      <c r="C35" s="17" t="s">
        <v>84</v>
      </c>
      <c r="D35" s="18" t="s">
        <v>85</v>
      </c>
      <c r="E35" s="20">
        <v>0.95</v>
      </c>
      <c r="F35" s="31">
        <v>1</v>
      </c>
      <c r="G35" s="19">
        <f t="shared" si="3"/>
        <v>0.95</v>
      </c>
      <c r="H35" s="15" t="s">
        <v>31</v>
      </c>
    </row>
    <row r="36" spans="1:8" x14ac:dyDescent="0.25">
      <c r="A36" s="16" t="s">
        <v>73</v>
      </c>
      <c r="B36" s="17" t="s">
        <v>11</v>
      </c>
      <c r="C36" s="17" t="s">
        <v>86</v>
      </c>
      <c r="D36" s="18" t="s">
        <v>87</v>
      </c>
      <c r="E36" s="20">
        <f>13.18/100</f>
        <v>0.1318</v>
      </c>
      <c r="F36" s="31">
        <v>2</v>
      </c>
      <c r="G36" s="19">
        <f t="shared" si="3"/>
        <v>0.2636</v>
      </c>
      <c r="H36" s="15" t="s">
        <v>31</v>
      </c>
    </row>
    <row r="37" spans="1:8" x14ac:dyDescent="0.25">
      <c r="A37" s="16" t="s">
        <v>73</v>
      </c>
      <c r="B37" s="17" t="s">
        <v>11</v>
      </c>
      <c r="C37" s="17" t="s">
        <v>88</v>
      </c>
      <c r="D37" s="18" t="s">
        <v>89</v>
      </c>
      <c r="E37" s="20">
        <f>20.99/30.48</f>
        <v>0.68864829396325455</v>
      </c>
      <c r="F37" s="31">
        <v>1</v>
      </c>
      <c r="G37" s="19">
        <f t="shared" si="3"/>
        <v>0.68864829396325455</v>
      </c>
      <c r="H37" s="15" t="s">
        <v>31</v>
      </c>
    </row>
    <row r="38" spans="1:8" x14ac:dyDescent="0.25">
      <c r="A38" s="16" t="s">
        <v>90</v>
      </c>
      <c r="B38" s="17" t="s">
        <v>11</v>
      </c>
      <c r="C38" s="17" t="s">
        <v>91</v>
      </c>
      <c r="D38" s="18" t="s">
        <v>92</v>
      </c>
      <c r="E38" s="20">
        <f>7.98*16/120</f>
        <v>1.0640000000000001</v>
      </c>
      <c r="F38" s="31">
        <v>1</v>
      </c>
      <c r="G38" s="19">
        <f t="shared" si="3"/>
        <v>1.0640000000000001</v>
      </c>
      <c r="H38" s="15" t="s">
        <v>93</v>
      </c>
    </row>
    <row r="39" spans="1:8" x14ac:dyDescent="0.25">
      <c r="A39" s="16" t="s">
        <v>94</v>
      </c>
      <c r="B39" s="17" t="s">
        <v>11</v>
      </c>
      <c r="C39" s="17" t="s">
        <v>95</v>
      </c>
      <c r="D39" s="18" t="s">
        <v>96</v>
      </c>
      <c r="E39" s="20">
        <f>6.98*10/120</f>
        <v>0.58166666666666678</v>
      </c>
      <c r="F39" s="31">
        <v>1</v>
      </c>
      <c r="G39" s="19">
        <f t="shared" si="3"/>
        <v>0.58166666666666678</v>
      </c>
      <c r="H39" s="15" t="s">
        <v>93</v>
      </c>
    </row>
    <row r="40" spans="1:8" x14ac:dyDescent="0.25">
      <c r="A40" s="16" t="s">
        <v>97</v>
      </c>
      <c r="B40" s="17" t="s">
        <v>11</v>
      </c>
      <c r="C40" s="17" t="s">
        <v>98</v>
      </c>
      <c r="D40" s="18" t="s">
        <v>99</v>
      </c>
      <c r="E40" s="20">
        <f>7.99/20</f>
        <v>0.39950000000000002</v>
      </c>
      <c r="F40" s="31">
        <v>2</v>
      </c>
      <c r="G40" s="19">
        <f t="shared" si="3"/>
        <v>0.79900000000000004</v>
      </c>
      <c r="H40" s="15" t="s">
        <v>31</v>
      </c>
    </row>
    <row r="41" spans="1:8" x14ac:dyDescent="0.25">
      <c r="A41" s="16" t="s">
        <v>97</v>
      </c>
      <c r="B41" s="17" t="s">
        <v>11</v>
      </c>
      <c r="C41" s="17" t="s">
        <v>100</v>
      </c>
      <c r="D41" s="18" t="s">
        <v>101</v>
      </c>
      <c r="E41" s="20">
        <f>7.99/30</f>
        <v>0.26633333333333337</v>
      </c>
      <c r="F41" s="31">
        <v>2</v>
      </c>
      <c r="G41" s="19">
        <f t="shared" si="3"/>
        <v>0.53266666666666673</v>
      </c>
      <c r="H41" s="15" t="s">
        <v>31</v>
      </c>
    </row>
    <row r="42" spans="1:8" x14ac:dyDescent="0.25">
      <c r="A42" s="16" t="s">
        <v>97</v>
      </c>
      <c r="B42" s="17" t="s">
        <v>11</v>
      </c>
      <c r="C42" s="17" t="s">
        <v>102</v>
      </c>
      <c r="D42" s="18" t="s">
        <v>103</v>
      </c>
      <c r="E42" s="20">
        <f>7.3/10</f>
        <v>0.73</v>
      </c>
      <c r="F42" s="31">
        <v>1</v>
      </c>
      <c r="G42" s="19">
        <f t="shared" si="3"/>
        <v>0.73</v>
      </c>
      <c r="H42" s="15" t="s">
        <v>31</v>
      </c>
    </row>
    <row r="43" spans="1:8" x14ac:dyDescent="0.25">
      <c r="A43" s="16" t="s">
        <v>97</v>
      </c>
      <c r="B43" s="17" t="s">
        <v>11</v>
      </c>
      <c r="C43" s="17" t="s">
        <v>104</v>
      </c>
      <c r="D43" s="18" t="s">
        <v>105</v>
      </c>
      <c r="E43" s="20">
        <f>9.99/20</f>
        <v>0.4995</v>
      </c>
      <c r="F43" s="16">
        <v>1</v>
      </c>
      <c r="G43" s="19">
        <f t="shared" si="3"/>
        <v>0.4995</v>
      </c>
      <c r="H43" s="15" t="s">
        <v>31</v>
      </c>
    </row>
    <row r="44" spans="1:8" x14ac:dyDescent="0.25">
      <c r="A44" s="16" t="s">
        <v>73</v>
      </c>
      <c r="B44" s="17" t="s">
        <v>11</v>
      </c>
      <c r="C44" s="17" t="s">
        <v>106</v>
      </c>
      <c r="D44" s="18" t="s">
        <v>107</v>
      </c>
      <c r="E44" s="20">
        <v>10.69</v>
      </c>
      <c r="F44" s="16">
        <v>1</v>
      </c>
      <c r="G44" s="19">
        <f t="shared" si="3"/>
        <v>10.69</v>
      </c>
      <c r="H44" s="15" t="s">
        <v>31</v>
      </c>
    </row>
    <row r="45" spans="1:8" x14ac:dyDescent="0.25">
      <c r="A45" s="16" t="s">
        <v>73</v>
      </c>
      <c r="B45" s="17" t="s">
        <v>11</v>
      </c>
      <c r="C45" s="17" t="s">
        <v>108</v>
      </c>
      <c r="D45" s="18" t="s">
        <v>109</v>
      </c>
      <c r="E45" s="20">
        <v>13.99</v>
      </c>
      <c r="F45" s="16">
        <v>1</v>
      </c>
      <c r="G45" s="19">
        <f t="shared" si="3"/>
        <v>13.99</v>
      </c>
      <c r="H45" s="15" t="s">
        <v>14</v>
      </c>
    </row>
    <row r="46" spans="1:8" x14ac:dyDescent="0.25">
      <c r="A46" s="21"/>
      <c r="B46" s="21"/>
      <c r="C46" s="22"/>
      <c r="D46" s="23"/>
      <c r="E46" s="32"/>
      <c r="F46" s="24" t="s">
        <v>59</v>
      </c>
      <c r="G46" s="25">
        <f>SUM(G27:G43)</f>
        <v>232.92128162729659</v>
      </c>
    </row>
    <row r="47" spans="1:8" ht="16.5" customHeight="1" x14ac:dyDescent="0.25">
      <c r="A47" s="33" t="s">
        <v>110</v>
      </c>
      <c r="B47" s="34"/>
      <c r="C47" s="34"/>
      <c r="D47" s="34"/>
      <c r="E47" s="34"/>
      <c r="F47" s="34"/>
      <c r="G47" s="34"/>
      <c r="H47" s="35"/>
    </row>
    <row r="48" spans="1:8" x14ac:dyDescent="0.25">
      <c r="A48" s="11" t="s">
        <v>111</v>
      </c>
      <c r="B48" s="12" t="s">
        <v>112</v>
      </c>
      <c r="C48" s="12" t="s">
        <v>113</v>
      </c>
      <c r="D48" s="13" t="s">
        <v>114</v>
      </c>
      <c r="E48" s="12">
        <v>19.989999999999998</v>
      </c>
      <c r="F48" s="36">
        <v>0.42399999999999999</v>
      </c>
      <c r="G48" s="14">
        <f>F48*E48</f>
        <v>8.4757599999999993</v>
      </c>
      <c r="H48" s="15" t="s">
        <v>14</v>
      </c>
    </row>
    <row r="49" spans="1:8" x14ac:dyDescent="0.25">
      <c r="A49" s="16" t="s">
        <v>90</v>
      </c>
      <c r="B49" s="17" t="s">
        <v>115</v>
      </c>
      <c r="C49" s="17" t="s">
        <v>116</v>
      </c>
      <c r="D49" s="37" t="s">
        <v>117</v>
      </c>
      <c r="E49" s="17">
        <v>1.99</v>
      </c>
      <c r="F49" s="38">
        <v>1</v>
      </c>
      <c r="G49" s="19">
        <f>F49*E49</f>
        <v>1.99</v>
      </c>
      <c r="H49" s="15" t="s">
        <v>31</v>
      </c>
    </row>
    <row r="50" spans="1:8" x14ac:dyDescent="0.25">
      <c r="A50" s="21"/>
      <c r="B50" s="21"/>
      <c r="C50" s="22"/>
      <c r="D50" s="23"/>
      <c r="E50" s="22"/>
      <c r="F50" s="24" t="s">
        <v>59</v>
      </c>
      <c r="G50" s="25">
        <f>SUM(G48:G48)</f>
        <v>8.4757599999999993</v>
      </c>
      <c r="H50" s="39"/>
    </row>
    <row r="51" spans="1:8" x14ac:dyDescent="0.25">
      <c r="A51" s="39"/>
      <c r="B51" s="39"/>
      <c r="C51" s="40"/>
      <c r="D51" s="41"/>
      <c r="E51" s="40"/>
      <c r="F51" s="39"/>
      <c r="G51" s="40"/>
      <c r="H51" s="39"/>
    </row>
    <row r="52" spans="1:8" x14ac:dyDescent="0.25">
      <c r="A52" s="39"/>
      <c r="B52" s="39"/>
      <c r="C52" s="40"/>
      <c r="D52" s="41"/>
      <c r="E52" s="42" t="s">
        <v>118</v>
      </c>
      <c r="F52" s="42"/>
      <c r="G52" s="43">
        <f>SUM(G50,G46,G25)</f>
        <v>330.3956816272966</v>
      </c>
      <c r="H52" s="39"/>
    </row>
    <row r="53" spans="1:8" x14ac:dyDescent="0.25">
      <c r="A53" s="39"/>
      <c r="B53" s="39"/>
      <c r="C53" s="40"/>
      <c r="D53" s="41"/>
      <c r="E53" s="40"/>
      <c r="F53" s="39"/>
      <c r="G53" s="40"/>
    </row>
    <row r="54" spans="1:8" x14ac:dyDescent="0.25">
      <c r="A54" s="44" t="s">
        <v>119</v>
      </c>
      <c r="B54" s="45"/>
      <c r="C54" s="45"/>
      <c r="D54" s="45"/>
      <c r="E54" s="45"/>
      <c r="F54" s="45"/>
      <c r="G54" s="45"/>
      <c r="H54" s="46"/>
    </row>
    <row r="55" spans="1:8" x14ac:dyDescent="0.25">
      <c r="A55" s="11" t="s">
        <v>120</v>
      </c>
      <c r="B55" s="12" t="s">
        <v>11</v>
      </c>
      <c r="C55" s="12" t="s">
        <v>121</v>
      </c>
      <c r="D55" s="11" t="s">
        <v>122</v>
      </c>
      <c r="E55" s="36">
        <v>29.99</v>
      </c>
      <c r="F55" s="11">
        <v>1</v>
      </c>
      <c r="G55" s="47">
        <f>E55*F55</f>
        <v>29.99</v>
      </c>
      <c r="H55" s="15" t="s">
        <v>14</v>
      </c>
    </row>
    <row r="56" spans="1:8" x14ac:dyDescent="0.25">
      <c r="A56" s="16" t="s">
        <v>11</v>
      </c>
      <c r="B56" s="17" t="s">
        <v>123</v>
      </c>
      <c r="C56" s="17" t="s">
        <v>124</v>
      </c>
      <c r="D56" s="16" t="s">
        <v>125</v>
      </c>
      <c r="E56" s="38">
        <v>10.5</v>
      </c>
      <c r="F56" s="16">
        <v>1</v>
      </c>
      <c r="G56" s="48">
        <f>E56*F56</f>
        <v>10.5</v>
      </c>
      <c r="H56" s="15" t="s">
        <v>17</v>
      </c>
    </row>
    <row r="57" spans="1:8" x14ac:dyDescent="0.25">
      <c r="A57" s="16" t="s">
        <v>11</v>
      </c>
      <c r="B57" s="17" t="s">
        <v>123</v>
      </c>
      <c r="C57" s="17" t="s">
        <v>126</v>
      </c>
      <c r="D57" s="16" t="s">
        <v>127</v>
      </c>
      <c r="E57" s="38">
        <v>15.98</v>
      </c>
      <c r="F57" s="16">
        <v>1</v>
      </c>
      <c r="G57" s="48">
        <f t="shared" ref="G57:G59" si="4">E57*F57</f>
        <v>15.98</v>
      </c>
      <c r="H57" s="15" t="s">
        <v>17</v>
      </c>
    </row>
    <row r="58" spans="1:8" x14ac:dyDescent="0.25">
      <c r="A58" s="16" t="s">
        <v>11</v>
      </c>
      <c r="B58" s="17" t="s">
        <v>123</v>
      </c>
      <c r="C58" s="17" t="s">
        <v>128</v>
      </c>
      <c r="D58" s="16" t="s">
        <v>129</v>
      </c>
      <c r="E58" s="38">
        <f>16.99/2</f>
        <v>8.4949999999999992</v>
      </c>
      <c r="F58" s="16"/>
      <c r="G58" s="48"/>
      <c r="H58" s="15" t="s">
        <v>31</v>
      </c>
    </row>
    <row r="59" spans="1:8" x14ac:dyDescent="0.25">
      <c r="A59" s="16" t="s">
        <v>11</v>
      </c>
      <c r="B59" s="17" t="s">
        <v>130</v>
      </c>
      <c r="C59" s="17" t="s">
        <v>131</v>
      </c>
      <c r="D59" s="16" t="s">
        <v>132</v>
      </c>
      <c r="E59" s="38">
        <v>7.99</v>
      </c>
      <c r="F59" s="16">
        <v>1</v>
      </c>
      <c r="G59" s="48">
        <f t="shared" si="4"/>
        <v>7.99</v>
      </c>
      <c r="H59" s="15" t="s">
        <v>14</v>
      </c>
    </row>
    <row r="60" spans="1:8" x14ac:dyDescent="0.25">
      <c r="A60" s="16" t="s">
        <v>70</v>
      </c>
      <c r="B60" s="17" t="s">
        <v>11</v>
      </c>
      <c r="C60" s="17" t="s">
        <v>133</v>
      </c>
      <c r="D60" s="18" t="s">
        <v>134</v>
      </c>
      <c r="E60" s="16">
        <f>15.99/10</f>
        <v>1.599</v>
      </c>
      <c r="F60" s="31">
        <v>1</v>
      </c>
      <c r="G60" s="49">
        <f>F60*E60</f>
        <v>1.599</v>
      </c>
      <c r="H60" s="15" t="s">
        <v>31</v>
      </c>
    </row>
    <row r="61" spans="1:8" x14ac:dyDescent="0.25">
      <c r="A61" s="50" t="s">
        <v>70</v>
      </c>
      <c r="B61" s="50" t="s">
        <v>11</v>
      </c>
      <c r="C61" s="17" t="s">
        <v>135</v>
      </c>
      <c r="D61" s="51" t="s">
        <v>136</v>
      </c>
      <c r="E61" s="52">
        <v>99.99</v>
      </c>
      <c r="F61" s="50">
        <v>1</v>
      </c>
      <c r="G61" s="49">
        <f>F61*E61</f>
        <v>99.99</v>
      </c>
      <c r="H61" s="53" t="s">
        <v>14</v>
      </c>
    </row>
    <row r="62" spans="1:8" x14ac:dyDescent="0.25">
      <c r="A62" s="39"/>
      <c r="B62" s="39"/>
      <c r="C62" s="40"/>
      <c r="D62" s="41"/>
      <c r="E62" s="40"/>
      <c r="F62" s="39"/>
      <c r="G62" s="40"/>
      <c r="H62" s="39"/>
    </row>
    <row r="63" spans="1:8" x14ac:dyDescent="0.25">
      <c r="A63" s="39"/>
      <c r="B63" s="39"/>
      <c r="C63" s="40" t="s">
        <v>137</v>
      </c>
      <c r="D63" s="41"/>
      <c r="E63" s="42" t="s">
        <v>138</v>
      </c>
      <c r="F63" s="42"/>
      <c r="G63" s="43">
        <f>SUM(G55:G61)</f>
        <v>166.04899999999998</v>
      </c>
      <c r="H63" s="39"/>
    </row>
  </sheetData>
  <mergeCells count="7">
    <mergeCell ref="E63:F63"/>
    <mergeCell ref="A1:C1"/>
    <mergeCell ref="A3:H3"/>
    <mergeCell ref="A26:H26"/>
    <mergeCell ref="A47:H47"/>
    <mergeCell ref="E52:F52"/>
    <mergeCell ref="A54:H54"/>
  </mergeCells>
  <hyperlinks>
    <hyperlink ref="D49" r:id="rId1" xr:uid="{2384A747-F254-48F0-8258-9BF5054FF6C8}"/>
  </hyperlinks>
  <pageMargins left="0.5" right="0.5" top="0.75" bottom="0.75" header="0.3" footer="0.3"/>
  <pageSetup scale="60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BOM-USA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Malawey</dc:creator>
  <cp:lastModifiedBy>David Malawey</cp:lastModifiedBy>
  <dcterms:created xsi:type="dcterms:W3CDTF">2023-01-04T22:58:03Z</dcterms:created>
  <dcterms:modified xsi:type="dcterms:W3CDTF">2023-01-04T22:59:36Z</dcterms:modified>
</cp:coreProperties>
</file>