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DRIVE\Scuttle\Design_Planning\2022 sctl mini\"/>
    </mc:Choice>
  </mc:AlternateContent>
  <xr:revisionPtr revIDLastSave="0" documentId="13_ncr:1_{7C704A30-2D6B-48B6-B88A-E0BED0EB7F13}" xr6:coauthVersionLast="47" xr6:coauthVersionMax="47" xr10:uidLastSave="{00000000-0000-0000-0000-000000000000}"/>
  <bookViews>
    <workbookView xWindow="-28920" yWindow="-120" windowWidth="29040" windowHeight="15840" xr2:uid="{647222DC-2E2F-429B-A44A-E41BB39563D4}"/>
  </bookViews>
  <sheets>
    <sheet name="Specs" sheetId="4" r:id="rId1"/>
    <sheet name="MINI" sheetId="1" r:id="rId2"/>
    <sheet name="MUSCLE" sheetId="3" r:id="rId3"/>
  </sheets>
  <definedNames>
    <definedName name="_xlnm.Print_Area" localSheetId="2">MUSCLE!$A$1:$H$53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3" l="1"/>
  <c r="G17" i="3" s="1"/>
  <c r="G23" i="3"/>
  <c r="G22" i="3"/>
  <c r="E21" i="3"/>
  <c r="G21" i="3" s="1"/>
  <c r="E20" i="3"/>
  <c r="G20" i="3" s="1"/>
  <c r="E19" i="3"/>
  <c r="G19" i="3" s="1"/>
  <c r="E18" i="3"/>
  <c r="G18" i="3" s="1"/>
  <c r="E16" i="3"/>
  <c r="G16" i="3" s="1"/>
  <c r="E15" i="3"/>
  <c r="G15" i="3" s="1"/>
  <c r="G14" i="3"/>
  <c r="E13" i="3"/>
  <c r="G13" i="3" s="1"/>
  <c r="G12" i="3"/>
  <c r="G11" i="3"/>
  <c r="G10" i="3"/>
  <c r="E9" i="3"/>
  <c r="G9" i="3" s="1"/>
  <c r="G8" i="3"/>
  <c r="G23" i="1"/>
  <c r="E9" i="1"/>
  <c r="G9" i="1"/>
  <c r="E11" i="1"/>
  <c r="G11" i="1" s="1"/>
  <c r="G22" i="1"/>
  <c r="E21" i="1"/>
  <c r="G21" i="1" s="1"/>
  <c r="E20" i="1"/>
  <c r="G20" i="1" s="1"/>
  <c r="E19" i="1"/>
  <c r="G19" i="1" s="1"/>
  <c r="E18" i="1"/>
  <c r="G18" i="1" s="1"/>
  <c r="G14" i="1"/>
  <c r="E17" i="1"/>
  <c r="G17" i="1" s="1"/>
  <c r="E16" i="1"/>
  <c r="G16" i="1" s="1"/>
  <c r="E13" i="1"/>
  <c r="G13" i="1" s="1"/>
  <c r="E12" i="1"/>
  <c r="G12" i="1" s="1"/>
  <c r="E15" i="1"/>
  <c r="G15" i="1" s="1"/>
  <c r="E10" i="1"/>
  <c r="G10" i="1" s="1"/>
  <c r="E8" i="1"/>
  <c r="G8" i="1" s="1"/>
  <c r="G24" i="1" l="1"/>
  <c r="G24" i="3"/>
</calcChain>
</file>

<file path=xl/sharedStrings.xml><?xml version="1.0" encoding="utf-8"?>
<sst xmlns="http://schemas.openxmlformats.org/spreadsheetml/2006/main" count="105" uniqueCount="71">
  <si>
    <t>Extrusion</t>
  </si>
  <si>
    <t>Motor Driver</t>
  </si>
  <si>
    <t>Motors</t>
  </si>
  <si>
    <t>Connectors</t>
  </si>
  <si>
    <t>Camera</t>
  </si>
  <si>
    <t>Battery</t>
  </si>
  <si>
    <t>Fasteners</t>
  </si>
  <si>
    <t>DIN rail</t>
  </si>
  <si>
    <t>Product</t>
  </si>
  <si>
    <t>10pcs 1m amazon</t>
  </si>
  <si>
    <t>4pcs L298N Amazon</t>
  </si>
  <si>
    <t>Price</t>
  </si>
  <si>
    <t>Fraction Req'd</t>
  </si>
  <si>
    <t>Subtotal</t>
  </si>
  <si>
    <t>arducam 5mp</t>
  </si>
  <si>
    <t>LiPo 4pack Amazon</t>
  </si>
  <si>
    <t>Item</t>
  </si>
  <si>
    <t>Corners</t>
  </si>
  <si>
    <t>20sets M5 corner brkt</t>
  </si>
  <si>
    <t>TOTAL</t>
  </si>
  <si>
    <t>75pcs lever wire connectors</t>
  </si>
  <si>
    <t>10pcs gearmotor 113RPM Amazon</t>
  </si>
  <si>
    <t>M5 drop in nuts</t>
  </si>
  <si>
    <t>casters</t>
  </si>
  <si>
    <t>50pcs blue caster amazon</t>
  </si>
  <si>
    <t>belts</t>
  </si>
  <si>
    <t>timing belt GT2, 10pcs, amazon</t>
  </si>
  <si>
    <t>pulley</t>
  </si>
  <si>
    <t>aluminum pulley GT2x16, amazon</t>
  </si>
  <si>
    <t>Selected?</t>
  </si>
  <si>
    <t>3D Parts</t>
  </si>
  <si>
    <t>Filament, 1kg, amazon</t>
  </si>
  <si>
    <t>Miniature SCUTTLE (1/2 scale) Bill of Materials</t>
  </si>
  <si>
    <t>Last Updated:</t>
  </si>
  <si>
    <t>Encoders</t>
  </si>
  <si>
    <t>AS5600 10-bit Encoder, Amazon</t>
  </si>
  <si>
    <t>Wheels</t>
  </si>
  <si>
    <t>skate wheels 70mm, Amazon</t>
  </si>
  <si>
    <t>CPU</t>
  </si>
  <si>
    <t>Makermotor 30Amp 2-channel</t>
  </si>
  <si>
    <t>standard</t>
  </si>
  <si>
    <t>Makermotor 1/8hp 220rpm</t>
  </si>
  <si>
    <t>AmpereTime 12v 50AH LiFePo</t>
  </si>
  <si>
    <t>aluminum 30x60, 2ft, Mcmaster</t>
  </si>
  <si>
    <t>VIEW SOURCE</t>
  </si>
  <si>
    <t>ESP8266, amazon</t>
  </si>
  <si>
    <t>target payload</t>
  </si>
  <si>
    <t>10kg</t>
  </si>
  <si>
    <t>Table 1: Suggested components for SCUTTLE Mini</t>
  </si>
  <si>
    <t>Dimensions:</t>
  </si>
  <si>
    <t>500w x 600L (mm)</t>
  </si>
  <si>
    <t>Table 1: Proposed Bill of Materials for Intel-AMR request</t>
  </si>
  <si>
    <t>This table of parts is incomplete; some items still changing</t>
  </si>
  <si>
    <t>Original</t>
  </si>
  <si>
    <t>Length (mm)</t>
  </si>
  <si>
    <t>Width (mm)</t>
  </si>
  <si>
    <t>SCTL</t>
  </si>
  <si>
    <t>SCLT-10</t>
  </si>
  <si>
    <t>SCTL-100</t>
  </si>
  <si>
    <t>SCUTTLE Chassis Dimensions</t>
  </si>
  <si>
    <t>Updated</t>
  </si>
  <si>
    <t>Author</t>
  </si>
  <si>
    <t>D Malawey</t>
  </si>
  <si>
    <t>Table 1: Chassis Dimension</t>
  </si>
  <si>
    <t>extrusion</t>
  </si>
  <si>
    <t>30mm</t>
  </si>
  <si>
    <t>20mm</t>
  </si>
  <si>
    <t>recommended scale for standardized variants</t>
  </si>
  <si>
    <t>Author:</t>
  </si>
  <si>
    <t>Payload (kg)</t>
  </si>
  <si>
    <t>SCUTTLE Heavy (100kg) Bill of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</si>
</sst>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68" formatCode="[$-F800]dddd\,\ mmmm\ dd\,\ yyyy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0" applyNumberFormat="0" applyBorder="0" applyAlignment="0" applyProtection="0"/>
    <xf numFmtId="44" fontId="2" fillId="0" borderId="0" applyFont="0" applyFill="0" applyBorder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1"/>
    <xf numFmtId="2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5" fillId="2" borderId="0" xfId="4"/>
    <xf numFmtId="0" fontId="0" fillId="0" borderId="0" xfId="0" applyAlignment="1">
      <alignment horizontal="center"/>
    </xf>
    <xf numFmtId="0" fontId="0" fillId="4" borderId="0" xfId="0" applyFill="1"/>
    <xf numFmtId="0" fontId="1" fillId="4" borderId="0" xfId="1" applyFill="1"/>
    <xf numFmtId="0" fontId="0" fillId="4" borderId="0" xfId="0" applyFill="1" applyAlignment="1">
      <alignment horizontal="center"/>
    </xf>
    <xf numFmtId="2" fontId="0" fillId="4" borderId="0" xfId="0" applyNumberFormat="1" applyFill="1"/>
    <xf numFmtId="0" fontId="0" fillId="4" borderId="1" xfId="0" applyFill="1" applyBorder="1"/>
    <xf numFmtId="0" fontId="5" fillId="4" borderId="0" xfId="4" applyFill="1"/>
    <xf numFmtId="165" fontId="0" fillId="3" borderId="0" xfId="5" applyNumberFormat="1" applyFont="1" applyFill="1"/>
    <xf numFmtId="0" fontId="4" fillId="0" borderId="3" xfId="3"/>
    <xf numFmtId="0" fontId="3" fillId="0" borderId="2" xfId="2" applyAlignment="1">
      <alignment horizontal="center"/>
    </xf>
    <xf numFmtId="0" fontId="7" fillId="0" borderId="0" xfId="7"/>
    <xf numFmtId="0" fontId="7" fillId="0" borderId="0" xfId="7" applyAlignment="1">
      <alignment horizontal="right"/>
    </xf>
    <xf numFmtId="0" fontId="0" fillId="0" borderId="0" xfId="0" applyNumberFormat="1" applyAlignment="1">
      <alignment horizontal="right" indent="1"/>
    </xf>
    <xf numFmtId="168" fontId="7" fillId="0" borderId="0" xfId="7" applyNumberFormat="1" applyAlignment="1">
      <alignment horizontal="left"/>
    </xf>
    <xf numFmtId="0" fontId="4" fillId="0" borderId="3" xfId="3" applyAlignment="1">
      <alignment horizontal="left"/>
    </xf>
    <xf numFmtId="168" fontId="7" fillId="0" borderId="0" xfId="7" applyNumberFormat="1" applyAlignment="1">
      <alignment horizontal="left" indent="1"/>
    </xf>
    <xf numFmtId="0" fontId="7" fillId="0" borderId="0" xfId="7" applyAlignment="1">
      <alignment horizontal="left" indent="1"/>
    </xf>
    <xf numFmtId="0" fontId="0" fillId="4" borderId="0" xfId="0" applyFill="1" applyAlignment="1">
      <alignment horizontal="right" indent="1"/>
    </xf>
    <xf numFmtId="14" fontId="0" fillId="0" borderId="0" xfId="0" applyNumberFormat="1"/>
    <xf numFmtId="0" fontId="6" fillId="0" borderId="4" xfId="6"/>
    <xf numFmtId="14" fontId="6" fillId="0" borderId="4" xfId="6" applyNumberFormat="1"/>
    <xf numFmtId="14" fontId="7" fillId="0" borderId="0" xfId="7" applyNumberFormat="1"/>
    <xf numFmtId="14" fontId="7" fillId="0" borderId="0" xfId="7" applyNumberFormat="1" applyAlignment="1">
      <alignment horizontal="left"/>
    </xf>
    <xf numFmtId="44" fontId="0" fillId="3" borderId="0" xfId="5" applyFont="1" applyFill="1"/>
    <xf numFmtId="0" fontId="3" fillId="0" borderId="2" xfId="2"/>
    <xf numFmtId="0" fontId="3" fillId="0" borderId="2" xfId="2" applyAlignment="1">
      <alignment horizontal="left"/>
    </xf>
  </cellXfs>
  <cellStyles count="8">
    <cellStyle name="Accent1" xfId="4" builtinId="29"/>
    <cellStyle name="Currency" xfId="5" builtinId="4"/>
    <cellStyle name="Explanatory Text" xfId="7" builtinId="53"/>
    <cellStyle name="Heading 1" xfId="2" builtinId="16"/>
    <cellStyle name="Heading 2" xfId="3" builtinId="17"/>
    <cellStyle name="Heading 3" xfId="6" builtinId="18"/>
    <cellStyle name="Hyperlink" xfId="1" builtinId="8"/>
    <cellStyle name="Normal" xfId="0" builtinId="0"/>
  </cellStyles>
  <dxfs count="10">
    <dxf>
      <fill>
        <patternFill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ill>
        <patternFill>
          <fgColor indexed="64"/>
          <bgColor theme="0"/>
        </patternFill>
      </fill>
    </dxf>
    <dxf>
      <numFmt numFmtId="0" formatCode="General"/>
      <alignment horizontal="right" vertical="bottom" textRotation="0" wrapText="0" indent="1" justifyLastLine="0" shrinkToFit="0" readingOrder="0"/>
    </dxf>
    <dxf>
      <numFmt numFmtId="2" formatCode="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2" formatCode="0.0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15</xdr:row>
      <xdr:rowOff>38100</xdr:rowOff>
    </xdr:from>
    <xdr:to>
      <xdr:col>3</xdr:col>
      <xdr:colOff>355050</xdr:colOff>
      <xdr:row>22</xdr:row>
      <xdr:rowOff>18600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448ADB6-E895-6CD4-797F-9FC34F6E59D9}"/>
            </a:ext>
          </a:extLst>
        </xdr:cNvPr>
        <xdr:cNvSpPr>
          <a:spLocks noChangeAspect="1"/>
        </xdr:cNvSpPr>
      </xdr:nvSpPr>
      <xdr:spPr>
        <a:xfrm>
          <a:off x="1466850" y="2181225"/>
          <a:ext cx="1098000" cy="1314000"/>
        </a:xfrm>
        <a:prstGeom prst="rect">
          <a:avLst/>
        </a:prstGeom>
        <a:noFill/>
        <a:ln w="108000" cmpd="tri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00">
              <a:solidFill>
                <a:sysClr val="windowText" lastClr="000000"/>
              </a:solidFill>
            </a:rPr>
            <a:t>SCTL</a:t>
          </a:r>
          <a:endParaRPr lang="en-US" sz="9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19050</xdr:colOff>
      <xdr:row>15</xdr:row>
      <xdr:rowOff>38100</xdr:rowOff>
    </xdr:from>
    <xdr:to>
      <xdr:col>1</xdr:col>
      <xdr:colOff>595050</xdr:colOff>
      <xdr:row>18</xdr:row>
      <xdr:rowOff>186600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97B9377-230D-494A-852A-4910D443D63F}"/>
            </a:ext>
          </a:extLst>
        </xdr:cNvPr>
        <xdr:cNvSpPr>
          <a:spLocks noChangeAspect="1"/>
        </xdr:cNvSpPr>
      </xdr:nvSpPr>
      <xdr:spPr>
        <a:xfrm>
          <a:off x="628650" y="2181225"/>
          <a:ext cx="576000" cy="720000"/>
        </a:xfrm>
        <a:prstGeom prst="rect">
          <a:avLst/>
        </a:prstGeom>
        <a:noFill/>
        <a:ln w="72000" cmpd="tri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00">
              <a:solidFill>
                <a:sysClr val="windowText" lastClr="000000"/>
              </a:solidFill>
            </a:rPr>
            <a:t>SCTL</a:t>
          </a:r>
          <a:r>
            <a:rPr lang="en-US" sz="900" baseline="0">
              <a:solidFill>
                <a:sysClr val="windowText" lastClr="000000"/>
              </a:solidFill>
            </a:rPr>
            <a:t> 10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695325</xdr:colOff>
      <xdr:row>15</xdr:row>
      <xdr:rowOff>28575</xdr:rowOff>
    </xdr:from>
    <xdr:to>
      <xdr:col>6</xdr:col>
      <xdr:colOff>314100</xdr:colOff>
      <xdr:row>26</xdr:row>
      <xdr:rowOff>93075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65B6CDA-12F3-4B59-82D8-B71FD3E47B44}"/>
            </a:ext>
          </a:extLst>
        </xdr:cNvPr>
        <xdr:cNvSpPr>
          <a:spLocks noChangeAspect="1"/>
        </xdr:cNvSpPr>
      </xdr:nvSpPr>
      <xdr:spPr>
        <a:xfrm>
          <a:off x="2905125" y="2171700"/>
          <a:ext cx="1800000" cy="2160000"/>
        </a:xfrm>
        <a:prstGeom prst="rect">
          <a:avLst/>
        </a:prstGeom>
        <a:noFill/>
        <a:ln w="108000" cmpd="tri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00">
              <a:solidFill>
                <a:sysClr val="windowText" lastClr="000000"/>
              </a:solidFill>
            </a:rPr>
            <a:t>SCTL</a:t>
          </a:r>
          <a:r>
            <a:rPr lang="en-US" sz="900" baseline="0">
              <a:solidFill>
                <a:sysClr val="windowText" lastClr="000000"/>
              </a:solidFill>
            </a:rPr>
            <a:t> 100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1C890B6-8BB3-4880-A60D-6B8AB4EAEC6F}" name="Table3" displayName="Table3" ref="B8:F11" totalsRowShown="0">
  <autoFilter ref="B8:F11" xr:uid="{11C890B6-8BB3-4880-A60D-6B8AB4EAEC6F}"/>
  <tableColumns count="5">
    <tableColumn id="1" xr3:uid="{A0859532-D53E-456C-9BFC-082A5972A34B}" name="Original"/>
    <tableColumn id="2" xr3:uid="{7A9346E0-0A46-4F9D-AE66-C2151B7FDB80}" name="Width (mm)"/>
    <tableColumn id="3" xr3:uid="{647B7CCD-8A35-4243-8E02-55613E076E31}" name="Length (mm)"/>
    <tableColumn id="4" xr3:uid="{4D351444-5B0C-4B6B-8B53-9A0D552AFD6B}" name="extrusion"/>
    <tableColumn id="5" xr3:uid="{E74995A3-5919-454B-B230-32BDE11A1884}" name="Payload (kg)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271EA4-1138-4A6E-8A29-9B59D3DE29D3}" name="Table1" displayName="Table1" ref="B7:G23" totalsRowShown="0">
  <autoFilter ref="B7:G23" xr:uid="{D3271EA4-1138-4A6E-8A29-9B59D3DE29D3}"/>
  <tableColumns count="6">
    <tableColumn id="1" xr3:uid="{84D80934-57AE-4B17-B1E2-FA7C81B0CA0F}" name="Item" dataDxfId="2"/>
    <tableColumn id="2" xr3:uid="{167B6937-AB83-4702-82AA-527D323D6FAC}" name="Product" dataCellStyle="Hyperlink"/>
    <tableColumn id="3" xr3:uid="{B1A1400F-1103-431F-9CF7-6DFA60B2805B}" name="Price"/>
    <tableColumn id="4" xr3:uid="{90E778EE-D653-4A6F-B458-995B53A3FFE5}" name="Fraction Req'd"/>
    <tableColumn id="6" xr3:uid="{B7FE1CC6-CDDA-47E1-9EC0-F756D07BC45D}" name="Selected?" dataDxfId="9"/>
    <tableColumn id="5" xr3:uid="{05DEE8C1-B22E-4F2C-8BAB-3B67C99C856F}" name="Subtotal" dataDxfId="8">
      <calculatedColumnFormula>Table1[[#This Row],[Price]]*Table1[[#This Row],[Fraction Req''d]]*Table1[[#This Row],[Selected?]]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847849-ABDD-4BA1-9F86-5126C02E7137}" name="Table13" displayName="Table13" ref="B7:G23" totalsRowShown="0" dataDxfId="7">
  <autoFilter ref="B7:G23" xr:uid="{D3271EA4-1138-4A6E-8A29-9B59D3DE29D3}"/>
  <tableColumns count="6">
    <tableColumn id="1" xr3:uid="{F897419E-851C-4135-BC9D-4297A0C83FED}" name="Item" dataDxfId="0"/>
    <tableColumn id="2" xr3:uid="{3014F7E9-B3E7-4A79-9F64-DBEB684F3014}" name="Product" dataDxfId="1" dataCellStyle="Hyperlink"/>
    <tableColumn id="3" xr3:uid="{5D850850-FC9A-4F20-8850-CAF8A2DE5AAD}" name="Price" dataDxfId="6"/>
    <tableColumn id="4" xr3:uid="{CBA55E3F-A93C-49D7-B652-DA64EAE5BCA1}" name="Fraction Req'd" dataDxfId="5"/>
    <tableColumn id="6" xr3:uid="{A5028BB5-4A8F-47C1-BCBC-61698F80B894}" name="Selected?" dataDxfId="4"/>
    <tableColumn id="5" xr3:uid="{3D162281-A318-474F-8B8F-51DE585BDCD0}" name="Subtotal" dataDxfId="3">
      <calculatedColumnFormula>Table13[[#This Row],[Price]]*Table13[[#This Row],[Fraction Req''d]]*Table13[[#This Row],[Selected?]]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Fastener-Nickel-Plated-Sliding-Aluminum-Profile/dp/B086MKNYDS" TargetMode="External"/><Relationship Id="rId13" Type="http://schemas.openxmlformats.org/officeDocument/2006/relationships/hyperlink" Target="https://www.amazon.com/Magnetic-Encoder-Induction-Measurement-Precision/dp/B097QNG1CN" TargetMode="External"/><Relationship Id="rId3" Type="http://schemas.openxmlformats.org/officeDocument/2006/relationships/hyperlink" Target="https://www.amazon.com/Arducam-Megapixels-Sensor-OV5647-Raspberry/dp/B012V1HEP4" TargetMode="External"/><Relationship Id="rId7" Type="http://schemas.openxmlformats.org/officeDocument/2006/relationships/hyperlink" Target="https://www.amazon.com/dp/B08HXXWLT8" TargetMode="External"/><Relationship Id="rId12" Type="http://schemas.openxmlformats.org/officeDocument/2006/relationships/hyperlink" Target="https://www.amazon.com/3Dman-Timing-Closed-Rubber-Printer/dp/B07V6N32B1" TargetMode="External"/><Relationship Id="rId17" Type="http://schemas.openxmlformats.org/officeDocument/2006/relationships/table" Target="../tables/table2.xml"/><Relationship Id="rId2" Type="http://schemas.openxmlformats.org/officeDocument/2006/relationships/hyperlink" Target="https://www.amazon.com/HiLetgo-Controller-Stepper-H-Bridge-Mega2560/dp/B07BK1QL5T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amazon.com/Aluminum-Extrusion-European-Standard-Anodized/dp/B08PQPK379" TargetMode="External"/><Relationship Id="rId6" Type="http://schemas.openxmlformats.org/officeDocument/2006/relationships/hyperlink" Target="https://www.amazon.com/DC-Gear-Motor-Planetary-Industrial/dp/B07XMFLSPB" TargetMode="External"/><Relationship Id="rId11" Type="http://schemas.openxmlformats.org/officeDocument/2006/relationships/hyperlink" Target="https://www.amazon.com/Saiper-Aluminum-Synchronous-Compatible-Printer/dp/B07M9FT3H1" TargetMode="External"/><Relationship Id="rId5" Type="http://schemas.openxmlformats.org/officeDocument/2006/relationships/hyperlink" Target="https://www.amazon.com/Aluminum-Professionals-Hardware-Components-Mounting/dp/B088FFHCDC" TargetMode="External"/><Relationship Id="rId15" Type="http://schemas.openxmlformats.org/officeDocument/2006/relationships/hyperlink" Target="https://www.amazon.com/HiLetgo-Internet-Development-Wireless-Micropython/dp/B081CSJV2V" TargetMode="External"/><Relationship Id="rId10" Type="http://schemas.openxmlformats.org/officeDocument/2006/relationships/hyperlink" Target="https://www.amazon.com/dp/B07D2GWL2T" TargetMode="External"/><Relationship Id="rId4" Type="http://schemas.openxmlformats.org/officeDocument/2006/relationships/hyperlink" Target="https://www.amazon.com/Tattu-Packs-450mAh-7-4V-Battery/dp/B07K18DJG5" TargetMode="External"/><Relationship Id="rId9" Type="http://schemas.openxmlformats.org/officeDocument/2006/relationships/hyperlink" Target="https://www.amazon.com/Aluminum-Profile-Connector-Bracket-Accessories/dp/B0855V2JV3" TargetMode="External"/><Relationship Id="rId14" Type="http://schemas.openxmlformats.org/officeDocument/2006/relationships/hyperlink" Target="https://gist.github.com/dmalawey/409736170a944271ff08629b1861176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hyperlink" Target="https://www.amazon.com/Fastener-Nickel-Plated-Sliding-Aluminum-Profile/dp/B086MKNYDS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amazon.com/dp/B08HXXWLT8" TargetMode="External"/><Relationship Id="rId1" Type="http://schemas.openxmlformats.org/officeDocument/2006/relationships/hyperlink" Target="https://www.amazon.com/Aluminum-Professionals-Hardware-Components-Mounting/dp/B088FFHCDC" TargetMode="External"/><Relationship Id="rId6" Type="http://schemas.openxmlformats.org/officeDocument/2006/relationships/hyperlink" Target="https://www.amazon.com/Ampere-Time-Dedicated-Monitoring-application/dp/B09DYTRYQL" TargetMode="External"/><Relationship Id="rId5" Type="http://schemas.openxmlformats.org/officeDocument/2006/relationships/hyperlink" Target="https://www.amazon.com/3Dman-Timing-Closed-Rubber-Printer/dp/B07V6N32B1" TargetMode="External"/><Relationship Id="rId4" Type="http://schemas.openxmlformats.org/officeDocument/2006/relationships/hyperlink" Target="https://www.amazon.com/Saiper-Aluminum-Synchronous-Compatible-Printer/dp/B07M9FT3H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E0AF-4A56-4E24-9DAB-F7FC20C639F6}">
  <dimension ref="B1:G11"/>
  <sheetViews>
    <sheetView showGridLines="0" tabSelected="1" workbookViewId="0">
      <selection activeCell="K7" sqref="K7"/>
    </sheetView>
  </sheetViews>
  <sheetFormatPr defaultRowHeight="15" x14ac:dyDescent="0.25"/>
  <cols>
    <col min="1" max="1" width="5.5703125" customWidth="1"/>
    <col min="2" max="2" width="10.140625" customWidth="1"/>
    <col min="3" max="3" width="13.85546875" customWidth="1"/>
    <col min="4" max="4" width="14.42578125" customWidth="1"/>
  </cols>
  <sheetData>
    <row r="1" spans="2:7" ht="20.25" thickBot="1" x14ac:dyDescent="0.35">
      <c r="B1" s="30" t="s">
        <v>59</v>
      </c>
      <c r="C1" s="30"/>
      <c r="D1" s="30"/>
      <c r="E1" s="30"/>
      <c r="F1" s="30"/>
      <c r="G1" s="30"/>
    </row>
    <row r="2" spans="2:7" ht="15.75" thickTop="1" x14ac:dyDescent="0.25">
      <c r="B2" s="16" t="s">
        <v>60</v>
      </c>
      <c r="C2" s="28">
        <v>45260</v>
      </c>
      <c r="D2" s="16"/>
    </row>
    <row r="3" spans="2:7" x14ac:dyDescent="0.25">
      <c r="B3" s="16" t="s">
        <v>61</v>
      </c>
      <c r="C3" s="27" t="s">
        <v>62</v>
      </c>
      <c r="D3" s="16"/>
    </row>
    <row r="4" spans="2:7" x14ac:dyDescent="0.25">
      <c r="C4" s="24"/>
    </row>
    <row r="5" spans="2:7" ht="15.75" thickBot="1" x14ac:dyDescent="0.3">
      <c r="B5" s="25" t="s">
        <v>63</v>
      </c>
      <c r="C5" s="26"/>
      <c r="D5" s="25"/>
      <c r="E5" s="25"/>
      <c r="F5" s="25"/>
    </row>
    <row r="6" spans="2:7" x14ac:dyDescent="0.25">
      <c r="B6" s="16" t="s">
        <v>67</v>
      </c>
      <c r="C6" s="16"/>
      <c r="D6" s="16"/>
      <c r="E6" s="16"/>
    </row>
    <row r="7" spans="2:7" x14ac:dyDescent="0.25">
      <c r="B7" s="16"/>
      <c r="C7" s="16"/>
      <c r="D7" s="16"/>
      <c r="E7" s="16"/>
    </row>
    <row r="8" spans="2:7" ht="27.75" customHeight="1" x14ac:dyDescent="0.25">
      <c r="B8" t="s">
        <v>53</v>
      </c>
      <c r="C8" t="s">
        <v>55</v>
      </c>
      <c r="D8" t="s">
        <v>54</v>
      </c>
      <c r="E8" t="s">
        <v>64</v>
      </c>
      <c r="F8" t="s">
        <v>69</v>
      </c>
    </row>
    <row r="9" spans="2:7" x14ac:dyDescent="0.25">
      <c r="B9" t="s">
        <v>56</v>
      </c>
      <c r="C9">
        <v>305</v>
      </c>
      <c r="D9">
        <v>365</v>
      </c>
      <c r="E9" t="s">
        <v>65</v>
      </c>
      <c r="F9">
        <v>10</v>
      </c>
    </row>
    <row r="10" spans="2:7" x14ac:dyDescent="0.25">
      <c r="B10" t="s">
        <v>57</v>
      </c>
      <c r="C10">
        <v>160</v>
      </c>
      <c r="D10">
        <v>200</v>
      </c>
      <c r="E10" t="s">
        <v>66</v>
      </c>
      <c r="F10">
        <v>40</v>
      </c>
    </row>
    <row r="11" spans="2:7" x14ac:dyDescent="0.25">
      <c r="B11" t="s">
        <v>58</v>
      </c>
      <c r="C11">
        <v>500</v>
      </c>
      <c r="D11">
        <v>600</v>
      </c>
      <c r="E11" t="s">
        <v>65</v>
      </c>
      <c r="F11">
        <v>100</v>
      </c>
    </row>
  </sheetData>
  <conditionalFormatting sqref="F9:F11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{1C1EEA65-59BD-4E6A-B381-CA315206349B}</x14:id>
        </ext>
      </extLst>
    </cfRule>
  </conditionalFormatting>
  <conditionalFormatting sqref="C9:D1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{49137A78-A80A-4FA9-9107-FEF78F1B78E0}</x14:id>
        </ext>
      </extLst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1EEA65-59BD-4E6A-B381-CA315206349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F9:F11</xm:sqref>
        </x14:conditionalFormatting>
        <x14:conditionalFormatting xmlns:xm="http://schemas.microsoft.com/office/excel/2006/main">
          <x14:cfRule type="dataBar" id="{49137A78-A80A-4FA9-9107-FEF78F1B78E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C9:D11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B8FA2-9AFC-44A0-8547-8C39967A7C5D}">
  <dimension ref="B1:G24"/>
  <sheetViews>
    <sheetView showGridLines="0" zoomScaleNormal="100" workbookViewId="0">
      <selection activeCell="J10" sqref="J10"/>
    </sheetView>
  </sheetViews>
  <sheetFormatPr defaultRowHeight="15" x14ac:dyDescent="0.25"/>
  <cols>
    <col min="1" max="1" width="2.42578125" customWidth="1"/>
    <col min="2" max="2" width="16.28515625" customWidth="1"/>
    <col min="3" max="3" width="36" customWidth="1"/>
    <col min="5" max="6" width="15.7109375" customWidth="1"/>
    <col min="7" max="7" width="10.5703125" customWidth="1"/>
  </cols>
  <sheetData>
    <row r="1" spans="2:7" ht="20.25" thickBot="1" x14ac:dyDescent="0.35">
      <c r="B1" s="15" t="s">
        <v>32</v>
      </c>
      <c r="C1" s="15"/>
      <c r="D1" s="15"/>
      <c r="E1" s="15"/>
      <c r="F1" s="15"/>
      <c r="G1" s="15"/>
    </row>
    <row r="2" spans="2:7" ht="15.75" thickTop="1" x14ac:dyDescent="0.25">
      <c r="B2" s="17" t="s">
        <v>33</v>
      </c>
      <c r="C2" s="19">
        <v>44723</v>
      </c>
      <c r="D2" s="16"/>
    </row>
    <row r="3" spans="2:7" x14ac:dyDescent="0.25">
      <c r="B3" s="17" t="s">
        <v>68</v>
      </c>
      <c r="C3" s="19" t="s">
        <v>62</v>
      </c>
      <c r="D3" s="16"/>
    </row>
    <row r="4" spans="2:7" x14ac:dyDescent="0.25">
      <c r="E4" s="16"/>
    </row>
    <row r="5" spans="2:7" ht="18" thickBot="1" x14ac:dyDescent="0.35">
      <c r="B5" s="20" t="s">
        <v>48</v>
      </c>
      <c r="C5" s="14"/>
      <c r="D5" s="14"/>
      <c r="E5" s="14"/>
      <c r="F5" s="14"/>
      <c r="G5" s="14"/>
    </row>
    <row r="6" spans="2:7" ht="15.75" thickTop="1" x14ac:dyDescent="0.25">
      <c r="B6" s="17" t="s">
        <v>46</v>
      </c>
      <c r="C6" s="16" t="s">
        <v>47</v>
      </c>
    </row>
    <row r="7" spans="2:7" x14ac:dyDescent="0.25">
      <c r="B7" t="s">
        <v>16</v>
      </c>
      <c r="C7" t="s">
        <v>8</v>
      </c>
      <c r="D7" t="s">
        <v>11</v>
      </c>
      <c r="E7" s="3" t="s">
        <v>12</v>
      </c>
      <c r="F7" s="3" t="s">
        <v>29</v>
      </c>
      <c r="G7" t="s">
        <v>13</v>
      </c>
    </row>
    <row r="8" spans="2:7" x14ac:dyDescent="0.25">
      <c r="B8" s="18" t="s">
        <v>0</v>
      </c>
      <c r="C8" s="1" t="s">
        <v>9</v>
      </c>
      <c r="D8">
        <v>93.99</v>
      </c>
      <c r="E8">
        <f>0.8/10</f>
        <v>0.08</v>
      </c>
      <c r="F8" s="6">
        <v>1</v>
      </c>
      <c r="G8" s="2">
        <f>Table1[[#This Row],[Price]]*Table1[[#This Row],[Fraction Req''d]]*Table1[[#This Row],[Selected?]]</f>
        <v>7.5191999999999997</v>
      </c>
    </row>
    <row r="9" spans="2:7" x14ac:dyDescent="0.25">
      <c r="B9" s="18" t="s">
        <v>36</v>
      </c>
      <c r="C9" s="1" t="s">
        <v>37</v>
      </c>
      <c r="D9">
        <v>21.99</v>
      </c>
      <c r="E9">
        <f>2/8</f>
        <v>0.25</v>
      </c>
      <c r="F9" s="6">
        <v>1</v>
      </c>
      <c r="G9" s="2">
        <f>Table1[[#This Row],[Price]]*Table1[[#This Row],[Fraction Req''d]]*Table1[[#This Row],[Selected?]]</f>
        <v>5.4974999999999996</v>
      </c>
    </row>
    <row r="10" spans="2:7" x14ac:dyDescent="0.25">
      <c r="B10" s="18" t="s">
        <v>1</v>
      </c>
      <c r="C10" s="1" t="s">
        <v>10</v>
      </c>
      <c r="D10">
        <v>12.99</v>
      </c>
      <c r="E10">
        <f>1/5</f>
        <v>0.2</v>
      </c>
      <c r="F10" s="6">
        <v>1</v>
      </c>
      <c r="G10" s="2">
        <f>Table1[[#This Row],[Price]]*Table1[[#This Row],[Fraction Req''d]]*Table1[[#This Row],[Selected?]]</f>
        <v>2.5980000000000003</v>
      </c>
    </row>
    <row r="11" spans="2:7" x14ac:dyDescent="0.25">
      <c r="B11" s="18" t="s">
        <v>34</v>
      </c>
      <c r="C11" s="1" t="s">
        <v>35</v>
      </c>
      <c r="D11">
        <v>17.989999999999998</v>
      </c>
      <c r="E11">
        <f>2/5</f>
        <v>0.4</v>
      </c>
      <c r="F11" s="6">
        <v>1</v>
      </c>
      <c r="G11" s="2">
        <f>Table1[[#This Row],[Price]]*Table1[[#This Row],[Fraction Req''d]]*Table1[[#This Row],[Selected?]]</f>
        <v>7.1959999999999997</v>
      </c>
    </row>
    <row r="12" spans="2:7" x14ac:dyDescent="0.25">
      <c r="B12" s="18" t="s">
        <v>2</v>
      </c>
      <c r="C12" s="1" t="s">
        <v>21</v>
      </c>
      <c r="D12">
        <v>33.950000000000003</v>
      </c>
      <c r="E12">
        <f>2/10</f>
        <v>0.2</v>
      </c>
      <c r="F12" s="6">
        <v>1</v>
      </c>
      <c r="G12" s="2">
        <f>Table1[[#This Row],[Price]]*Table1[[#This Row],[Fraction Req''d]]*Table1[[#This Row],[Selected?]]</f>
        <v>6.7900000000000009</v>
      </c>
    </row>
    <row r="13" spans="2:7" x14ac:dyDescent="0.25">
      <c r="B13" s="18" t="s">
        <v>3</v>
      </c>
      <c r="C13" s="1" t="s">
        <v>20</v>
      </c>
      <c r="D13">
        <v>11.98</v>
      </c>
      <c r="E13" s="4">
        <f>1/10</f>
        <v>0.1</v>
      </c>
      <c r="F13" s="6">
        <v>1</v>
      </c>
      <c r="G13" s="2">
        <f>Table1[[#This Row],[Price]]*Table1[[#This Row],[Fraction Req''d]]*Table1[[#This Row],[Selected?]]</f>
        <v>1.1980000000000002</v>
      </c>
    </row>
    <row r="14" spans="2:7" x14ac:dyDescent="0.25">
      <c r="B14" s="18" t="s">
        <v>4</v>
      </c>
      <c r="C14" s="1" t="s">
        <v>14</v>
      </c>
      <c r="D14">
        <v>9.99</v>
      </c>
      <c r="E14">
        <v>1</v>
      </c>
      <c r="F14" s="6">
        <v>1</v>
      </c>
      <c r="G14" s="2">
        <f>Table1[[#This Row],[Price]]*Table1[[#This Row],[Fraction Req''d]]*Table1[[#This Row],[Selected?]]</f>
        <v>9.99</v>
      </c>
    </row>
    <row r="15" spans="2:7" x14ac:dyDescent="0.25">
      <c r="B15" s="18" t="s">
        <v>5</v>
      </c>
      <c r="C15" s="1" t="s">
        <v>15</v>
      </c>
      <c r="D15">
        <v>35.82</v>
      </c>
      <c r="E15">
        <f>1/4</f>
        <v>0.25</v>
      </c>
      <c r="F15" s="6">
        <v>1</v>
      </c>
      <c r="G15" s="2">
        <f>Table1[[#This Row],[Price]]*Table1[[#This Row],[Fraction Req''d]]*Table1[[#This Row],[Selected?]]</f>
        <v>8.9550000000000001</v>
      </c>
    </row>
    <row r="16" spans="2:7" x14ac:dyDescent="0.25">
      <c r="B16" s="18" t="s">
        <v>6</v>
      </c>
      <c r="C16" s="1" t="s">
        <v>22</v>
      </c>
      <c r="D16">
        <v>8.99</v>
      </c>
      <c r="E16">
        <f>1/10</f>
        <v>0.1</v>
      </c>
      <c r="F16" s="6">
        <v>1</v>
      </c>
      <c r="G16" s="2">
        <f>Table1[[#This Row],[Price]]*Table1[[#This Row],[Fraction Req''d]]*Table1[[#This Row],[Selected?]]</f>
        <v>0.89900000000000002</v>
      </c>
    </row>
    <row r="17" spans="2:7" x14ac:dyDescent="0.25">
      <c r="B17" s="18" t="s">
        <v>7</v>
      </c>
      <c r="C17" s="1" t="s">
        <v>9</v>
      </c>
      <c r="D17">
        <v>39.99</v>
      </c>
      <c r="E17">
        <f>1/40</f>
        <v>2.5000000000000001E-2</v>
      </c>
      <c r="F17" s="6">
        <v>1</v>
      </c>
      <c r="G17" s="2">
        <f>Table1[[#This Row],[Price]]*Table1[[#This Row],[Fraction Req''d]]*Table1[[#This Row],[Selected?]]</f>
        <v>0.99975000000000014</v>
      </c>
    </row>
    <row r="18" spans="2:7" x14ac:dyDescent="0.25">
      <c r="B18" s="18" t="s">
        <v>17</v>
      </c>
      <c r="C18" s="1" t="s">
        <v>18</v>
      </c>
      <c r="D18">
        <v>21.97</v>
      </c>
      <c r="E18">
        <f>0.1</f>
        <v>0.1</v>
      </c>
      <c r="F18" s="6">
        <v>1</v>
      </c>
      <c r="G18" s="2">
        <f>Table1[[#This Row],[Price]]*Table1[[#This Row],[Fraction Req''d]]*Table1[[#This Row],[Selected?]]</f>
        <v>2.1970000000000001</v>
      </c>
    </row>
    <row r="19" spans="2:7" x14ac:dyDescent="0.25">
      <c r="B19" s="18" t="s">
        <v>23</v>
      </c>
      <c r="C19" s="1" t="s">
        <v>24</v>
      </c>
      <c r="D19">
        <v>54.99</v>
      </c>
      <c r="E19">
        <f>2/50</f>
        <v>0.04</v>
      </c>
      <c r="F19" s="6">
        <v>1</v>
      </c>
      <c r="G19" s="2">
        <f>Table1[[#This Row],[Price]]*Table1[[#This Row],[Fraction Req''d]]*Table1[[#This Row],[Selected?]]</f>
        <v>2.1996000000000002</v>
      </c>
    </row>
    <row r="20" spans="2:7" x14ac:dyDescent="0.25">
      <c r="B20" s="18" t="s">
        <v>25</v>
      </c>
      <c r="C20" s="1" t="s">
        <v>26</v>
      </c>
      <c r="D20">
        <v>7.99</v>
      </c>
      <c r="E20">
        <f>2/10</f>
        <v>0.2</v>
      </c>
      <c r="F20" s="6">
        <v>1</v>
      </c>
      <c r="G20" s="2">
        <f>Table1[[#This Row],[Price]]*Table1[[#This Row],[Fraction Req''d]]*Table1[[#This Row],[Selected?]]</f>
        <v>1.5980000000000001</v>
      </c>
    </row>
    <row r="21" spans="2:7" x14ac:dyDescent="0.25">
      <c r="B21" s="18" t="s">
        <v>27</v>
      </c>
      <c r="C21" s="1" t="s">
        <v>28</v>
      </c>
      <c r="D21">
        <v>7.99</v>
      </c>
      <c r="E21">
        <f>2/5</f>
        <v>0.4</v>
      </c>
      <c r="F21" s="6">
        <v>1</v>
      </c>
      <c r="G21" s="2">
        <f>Table1[[#This Row],[Price]]*Table1[[#This Row],[Fraction Req''d]]*Table1[[#This Row],[Selected?]]</f>
        <v>3.1960000000000002</v>
      </c>
    </row>
    <row r="22" spans="2:7" x14ac:dyDescent="0.25">
      <c r="B22" s="18" t="s">
        <v>30</v>
      </c>
      <c r="C22" s="1" t="s">
        <v>31</v>
      </c>
      <c r="D22">
        <v>19.989999999999998</v>
      </c>
      <c r="E22">
        <v>0.2</v>
      </c>
      <c r="F22" s="6">
        <v>1</v>
      </c>
      <c r="G22" s="2">
        <f>Table1[[#This Row],[Price]]*Table1[[#This Row],[Fraction Req''d]]*Table1[[#This Row],[Selected?]]</f>
        <v>3.9979999999999998</v>
      </c>
    </row>
    <row r="23" spans="2:7" x14ac:dyDescent="0.25">
      <c r="B23" s="18" t="s">
        <v>38</v>
      </c>
      <c r="C23" s="1" t="s">
        <v>45</v>
      </c>
      <c r="D23">
        <v>16.39</v>
      </c>
      <c r="E23">
        <v>0.33</v>
      </c>
      <c r="F23" s="6">
        <v>1</v>
      </c>
      <c r="G23" s="2">
        <f>Table1[[#This Row],[Price]]*Table1[[#This Row],[Fraction Req''d]]*Table1[[#This Row],[Selected?]]</f>
        <v>5.4087000000000005</v>
      </c>
    </row>
    <row r="24" spans="2:7" x14ac:dyDescent="0.25">
      <c r="C24" s="1" t="s">
        <v>44</v>
      </c>
      <c r="E24" s="5" t="s">
        <v>19</v>
      </c>
      <c r="F24" s="5"/>
      <c r="G24" s="29">
        <f>SUM(G8:G23)</f>
        <v>70.239750000000001</v>
      </c>
    </row>
  </sheetData>
  <mergeCells count="1">
    <mergeCell ref="B1:G1"/>
  </mergeCells>
  <hyperlinks>
    <hyperlink ref="C8" r:id="rId1" xr:uid="{687AE749-BFE0-4848-A753-61EFB3F15AC9}"/>
    <hyperlink ref="C10" r:id="rId2" xr:uid="{6D42C789-1E4C-4CF2-A456-5EB8B6B886FC}"/>
    <hyperlink ref="C14" r:id="rId3" xr:uid="{C76D0210-9608-405C-8DA1-B70224BBDEAB}"/>
    <hyperlink ref="C15" r:id="rId4" xr:uid="{AED58BBC-FA50-4888-97B5-7315CE92BCF3}"/>
    <hyperlink ref="C17" r:id="rId5" xr:uid="{1E080B3F-0C26-48D9-818D-A2A9B8086DA3}"/>
    <hyperlink ref="C12" r:id="rId6" display="10pcs gearmotor Amazon" xr:uid="{044DFED7-E8B3-43A8-A9F2-A80FF1835120}"/>
    <hyperlink ref="C13" r:id="rId7" xr:uid="{8C67356A-1ED8-4B62-88A1-F29F3DECF7F6}"/>
    <hyperlink ref="C16" r:id="rId8" xr:uid="{2059C37B-93EC-4962-997E-179C4FF6551F}"/>
    <hyperlink ref="C18" r:id="rId9" xr:uid="{5871C6EC-12D4-4D16-B3C5-AC142117B63F}"/>
    <hyperlink ref="C19" r:id="rId10" xr:uid="{34465EED-966B-4B57-B299-0FFF19B0B838}"/>
    <hyperlink ref="C21" r:id="rId11" xr:uid="{F805BAF9-51AC-4FC1-9DC3-6AAC0CA215E2}"/>
    <hyperlink ref="C20" r:id="rId12" xr:uid="{C8E9A15F-4949-4995-A39B-30A94B543E62}"/>
    <hyperlink ref="C11" r:id="rId13" xr:uid="{E2A7BAA4-6794-49CA-8715-D467FE07E793}"/>
    <hyperlink ref="C24" r:id="rId14" xr:uid="{54455349-7785-4BAC-9922-1E6B403DCC8C}"/>
    <hyperlink ref="C23" r:id="rId15" xr:uid="{89641543-B90E-4640-8A0D-B2A121DED746}"/>
  </hyperlinks>
  <pageMargins left="0.7" right="0.7" top="0.75" bottom="0.75" header="0.3" footer="0.3"/>
  <pageSetup scale="88" orientation="portrait" r:id="rId16"/>
  <tableParts count="1">
    <tablePart r:id="rId1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171C3-F58D-44A6-969B-DB539F4A9464}">
  <dimension ref="B1:G43"/>
  <sheetViews>
    <sheetView showGridLines="0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2.42578125" customWidth="1"/>
    <col min="2" max="2" width="15.28515625" customWidth="1"/>
    <col min="3" max="3" width="36" customWidth="1"/>
    <col min="4" max="4" width="9.5703125" bestFit="1" customWidth="1"/>
    <col min="5" max="6" width="15.7109375" customWidth="1"/>
    <col min="7" max="7" width="10.5703125" customWidth="1"/>
    <col min="8" max="8" width="4.5703125" customWidth="1"/>
    <col min="9" max="9" width="6" customWidth="1"/>
    <col min="10" max="10" width="5.42578125" customWidth="1"/>
  </cols>
  <sheetData>
    <row r="1" spans="2:7" ht="20.25" thickBot="1" x14ac:dyDescent="0.35">
      <c r="B1" s="31" t="s">
        <v>70</v>
      </c>
      <c r="C1" s="31"/>
      <c r="D1" s="31"/>
      <c r="E1" s="31"/>
      <c r="F1" s="31"/>
      <c r="G1" s="31"/>
    </row>
    <row r="2" spans="2:7" ht="15.75" thickTop="1" x14ac:dyDescent="0.25">
      <c r="B2" s="17" t="s">
        <v>33</v>
      </c>
      <c r="C2" s="21">
        <v>44736</v>
      </c>
    </row>
    <row r="3" spans="2:7" x14ac:dyDescent="0.25">
      <c r="B3" s="17" t="s">
        <v>49</v>
      </c>
      <c r="C3" s="22" t="s">
        <v>50</v>
      </c>
    </row>
    <row r="5" spans="2:7" ht="15.75" thickBot="1" x14ac:dyDescent="0.3">
      <c r="B5" s="25" t="s">
        <v>51</v>
      </c>
      <c r="C5" s="25"/>
      <c r="D5" s="25"/>
      <c r="E5" s="25"/>
      <c r="F5" s="25"/>
      <c r="G5" s="25"/>
    </row>
    <row r="6" spans="2:7" x14ac:dyDescent="0.25">
      <c r="B6" s="16" t="s">
        <v>52</v>
      </c>
      <c r="C6" s="16"/>
      <c r="D6" s="16"/>
      <c r="E6" s="16"/>
      <c r="F6" s="16"/>
      <c r="G6" s="16"/>
    </row>
    <row r="7" spans="2:7" x14ac:dyDescent="0.25">
      <c r="B7" t="s">
        <v>16</v>
      </c>
      <c r="C7" t="s">
        <v>8</v>
      </c>
      <c r="D7" t="s">
        <v>11</v>
      </c>
      <c r="E7" s="3" t="s">
        <v>12</v>
      </c>
      <c r="F7" s="3" t="s">
        <v>29</v>
      </c>
      <c r="G7" t="s">
        <v>13</v>
      </c>
    </row>
    <row r="8" spans="2:7" x14ac:dyDescent="0.25">
      <c r="B8" s="23" t="s">
        <v>0</v>
      </c>
      <c r="C8" s="8" t="s">
        <v>43</v>
      </c>
      <c r="D8" s="7">
        <v>21.83</v>
      </c>
      <c r="E8" s="7">
        <v>4</v>
      </c>
      <c r="F8" s="9">
        <v>1</v>
      </c>
      <c r="G8" s="10">
        <f>Table13[[#This Row],[Price]]*Table13[[#This Row],[Fraction Req''d]]*Table13[[#This Row],[Selected?]]</f>
        <v>87.32</v>
      </c>
    </row>
    <row r="9" spans="2:7" x14ac:dyDescent="0.25">
      <c r="B9" s="23" t="s">
        <v>36</v>
      </c>
      <c r="C9" s="8" t="s">
        <v>37</v>
      </c>
      <c r="D9" s="7">
        <v>21.99</v>
      </c>
      <c r="E9" s="7">
        <f>2/8</f>
        <v>0.25</v>
      </c>
      <c r="F9" s="9">
        <v>1</v>
      </c>
      <c r="G9" s="10">
        <f>Table13[[#This Row],[Price]]*Table13[[#This Row],[Fraction Req''d]]*Table13[[#This Row],[Selected?]]</f>
        <v>5.4974999999999996</v>
      </c>
    </row>
    <row r="10" spans="2:7" x14ac:dyDescent="0.25">
      <c r="B10" s="23" t="s">
        <v>1</v>
      </c>
      <c r="C10" s="8" t="s">
        <v>39</v>
      </c>
      <c r="D10" s="7">
        <v>71.5</v>
      </c>
      <c r="E10" s="7">
        <v>2</v>
      </c>
      <c r="F10" s="9">
        <v>1</v>
      </c>
      <c r="G10" s="10">
        <f>Table13[[#This Row],[Price]]*Table13[[#This Row],[Fraction Req''d]]*Table13[[#This Row],[Selected?]]</f>
        <v>143</v>
      </c>
    </row>
    <row r="11" spans="2:7" x14ac:dyDescent="0.25">
      <c r="B11" s="23" t="s">
        <v>34</v>
      </c>
      <c r="C11" s="8" t="s">
        <v>40</v>
      </c>
      <c r="D11" s="7">
        <v>17.989999999999998</v>
      </c>
      <c r="E11" s="7">
        <v>2</v>
      </c>
      <c r="F11" s="9">
        <v>1</v>
      </c>
      <c r="G11" s="10">
        <f>Table13[[#This Row],[Price]]*Table13[[#This Row],[Fraction Req''d]]*Table13[[#This Row],[Selected?]]</f>
        <v>35.979999999999997</v>
      </c>
    </row>
    <row r="12" spans="2:7" x14ac:dyDescent="0.25">
      <c r="B12" s="23" t="s">
        <v>2</v>
      </c>
      <c r="C12" s="8" t="s">
        <v>41</v>
      </c>
      <c r="D12" s="7">
        <v>126.25</v>
      </c>
      <c r="E12" s="7">
        <v>2</v>
      </c>
      <c r="F12" s="9">
        <v>1</v>
      </c>
      <c r="G12" s="10">
        <f>Table13[[#This Row],[Price]]*Table13[[#This Row],[Fraction Req''d]]*Table13[[#This Row],[Selected?]]</f>
        <v>252.5</v>
      </c>
    </row>
    <row r="13" spans="2:7" x14ac:dyDescent="0.25">
      <c r="B13" s="23" t="s">
        <v>3</v>
      </c>
      <c r="C13" s="8" t="s">
        <v>20</v>
      </c>
      <c r="D13" s="7">
        <v>11.98</v>
      </c>
      <c r="E13" s="11">
        <f>1/10</f>
        <v>0.1</v>
      </c>
      <c r="F13" s="9">
        <v>1</v>
      </c>
      <c r="G13" s="10">
        <f>Table13[[#This Row],[Price]]*Table13[[#This Row],[Fraction Req''d]]*Table13[[#This Row],[Selected?]]</f>
        <v>1.1980000000000002</v>
      </c>
    </row>
    <row r="14" spans="2:7" x14ac:dyDescent="0.25">
      <c r="B14" s="23" t="s">
        <v>4</v>
      </c>
      <c r="C14" s="8"/>
      <c r="D14" s="7">
        <v>9.99</v>
      </c>
      <c r="E14" s="7">
        <v>1</v>
      </c>
      <c r="F14" s="9">
        <v>1</v>
      </c>
      <c r="G14" s="10">
        <f>Table13[[#This Row],[Price]]*Table13[[#This Row],[Fraction Req''d]]*Table13[[#This Row],[Selected?]]</f>
        <v>9.99</v>
      </c>
    </row>
    <row r="15" spans="2:7" x14ac:dyDescent="0.25">
      <c r="B15" s="23" t="s">
        <v>5</v>
      </c>
      <c r="C15" s="8" t="s">
        <v>42</v>
      </c>
      <c r="D15" s="7">
        <v>384.98</v>
      </c>
      <c r="E15" s="7">
        <f>1/4</f>
        <v>0.25</v>
      </c>
      <c r="F15" s="9">
        <v>1</v>
      </c>
      <c r="G15" s="10">
        <f>Table13[[#This Row],[Price]]*Table13[[#This Row],[Fraction Req''d]]*Table13[[#This Row],[Selected?]]</f>
        <v>96.245000000000005</v>
      </c>
    </row>
    <row r="16" spans="2:7" x14ac:dyDescent="0.25">
      <c r="B16" s="23" t="s">
        <v>6</v>
      </c>
      <c r="C16" s="8" t="s">
        <v>22</v>
      </c>
      <c r="D16" s="7">
        <v>8.99</v>
      </c>
      <c r="E16" s="7">
        <f>1/10</f>
        <v>0.1</v>
      </c>
      <c r="F16" s="9">
        <v>1</v>
      </c>
      <c r="G16" s="10">
        <f>Table13[[#This Row],[Price]]*Table13[[#This Row],[Fraction Req''d]]*Table13[[#This Row],[Selected?]]</f>
        <v>0.89900000000000002</v>
      </c>
    </row>
    <row r="17" spans="2:7" x14ac:dyDescent="0.25">
      <c r="B17" s="23" t="s">
        <v>7</v>
      </c>
      <c r="C17" s="8" t="s">
        <v>9</v>
      </c>
      <c r="D17" s="7">
        <v>39.99</v>
      </c>
      <c r="E17" s="7">
        <f>2/10</f>
        <v>0.2</v>
      </c>
      <c r="F17" s="9">
        <v>1</v>
      </c>
      <c r="G17" s="10">
        <f>Table13[[#This Row],[Price]]*Table13[[#This Row],[Fraction Req''d]]*Table13[[#This Row],[Selected?]]</f>
        <v>7.9980000000000011</v>
      </c>
    </row>
    <row r="18" spans="2:7" x14ac:dyDescent="0.25">
      <c r="B18" s="23" t="s">
        <v>17</v>
      </c>
      <c r="C18" s="8"/>
      <c r="D18" s="7">
        <v>21.97</v>
      </c>
      <c r="E18" s="7">
        <f>0.1</f>
        <v>0.1</v>
      </c>
      <c r="F18" s="9">
        <v>1</v>
      </c>
      <c r="G18" s="10">
        <f>Table13[[#This Row],[Price]]*Table13[[#This Row],[Fraction Req''d]]*Table13[[#This Row],[Selected?]]</f>
        <v>2.1970000000000001</v>
      </c>
    </row>
    <row r="19" spans="2:7" x14ac:dyDescent="0.25">
      <c r="B19" s="23" t="s">
        <v>23</v>
      </c>
      <c r="C19" s="8"/>
      <c r="D19" s="7">
        <v>54.99</v>
      </c>
      <c r="E19" s="7">
        <f>2/50</f>
        <v>0.04</v>
      </c>
      <c r="F19" s="9">
        <v>1</v>
      </c>
      <c r="G19" s="10">
        <f>Table13[[#This Row],[Price]]*Table13[[#This Row],[Fraction Req''d]]*Table13[[#This Row],[Selected?]]</f>
        <v>2.1996000000000002</v>
      </c>
    </row>
    <row r="20" spans="2:7" x14ac:dyDescent="0.25">
      <c r="B20" s="23" t="s">
        <v>25</v>
      </c>
      <c r="C20" s="8" t="s">
        <v>26</v>
      </c>
      <c r="D20" s="7">
        <v>7.99</v>
      </c>
      <c r="E20" s="7">
        <f>2/10</f>
        <v>0.2</v>
      </c>
      <c r="F20" s="9">
        <v>1</v>
      </c>
      <c r="G20" s="10">
        <f>Table13[[#This Row],[Price]]*Table13[[#This Row],[Fraction Req''d]]*Table13[[#This Row],[Selected?]]</f>
        <v>1.5980000000000001</v>
      </c>
    </row>
    <row r="21" spans="2:7" x14ac:dyDescent="0.25">
      <c r="B21" s="23" t="s">
        <v>27</v>
      </c>
      <c r="C21" s="8" t="s">
        <v>28</v>
      </c>
      <c r="D21" s="7">
        <v>7.99</v>
      </c>
      <c r="E21" s="7">
        <f>2/5</f>
        <v>0.4</v>
      </c>
      <c r="F21" s="9">
        <v>1</v>
      </c>
      <c r="G21" s="10">
        <f>Table13[[#This Row],[Price]]*Table13[[#This Row],[Fraction Req''d]]*Table13[[#This Row],[Selected?]]</f>
        <v>3.1960000000000002</v>
      </c>
    </row>
    <row r="22" spans="2:7" x14ac:dyDescent="0.25">
      <c r="B22" s="23" t="s">
        <v>30</v>
      </c>
      <c r="C22" s="8" t="s">
        <v>31</v>
      </c>
      <c r="D22" s="7">
        <v>19.989999999999998</v>
      </c>
      <c r="E22" s="7">
        <v>0.2</v>
      </c>
      <c r="F22" s="9">
        <v>1</v>
      </c>
      <c r="G22" s="10">
        <f>Table13[[#This Row],[Price]]*Table13[[#This Row],[Fraction Req''d]]*Table13[[#This Row],[Selected?]]</f>
        <v>3.9979999999999998</v>
      </c>
    </row>
    <row r="23" spans="2:7" x14ac:dyDescent="0.25">
      <c r="B23" s="23" t="s">
        <v>38</v>
      </c>
      <c r="C23" s="8"/>
      <c r="D23" s="7"/>
      <c r="E23" s="7"/>
      <c r="F23" s="9"/>
      <c r="G23" s="10">
        <f>Table13[[#This Row],[Price]]*Table13[[#This Row],[Fraction Req''d]]*Table13[[#This Row],[Selected?]]</f>
        <v>0</v>
      </c>
    </row>
    <row r="24" spans="2:7" x14ac:dyDescent="0.25">
      <c r="B24" s="23"/>
      <c r="C24" s="7"/>
      <c r="D24" s="7"/>
      <c r="E24" s="12"/>
      <c r="F24" s="5" t="s">
        <v>19</v>
      </c>
      <c r="G24" s="13">
        <f>SUM(G8:G23)</f>
        <v>653.81610000000012</v>
      </c>
    </row>
    <row r="25" spans="2:7" x14ac:dyDescent="0.25">
      <c r="B25" s="7"/>
      <c r="C25" s="7"/>
      <c r="D25" s="7"/>
      <c r="E25" s="7"/>
      <c r="F25" s="7"/>
      <c r="G25" s="7"/>
    </row>
    <row r="35" ht="6.75" customHeight="1" x14ac:dyDescent="0.25"/>
    <row r="43" ht="7.5" customHeight="1" x14ac:dyDescent="0.25"/>
  </sheetData>
  <mergeCells count="1">
    <mergeCell ref="B1:G1"/>
  </mergeCells>
  <hyperlinks>
    <hyperlink ref="C17" r:id="rId1" xr:uid="{076AFE5A-ABF4-4249-94C8-142C3358178B}"/>
    <hyperlink ref="C13" r:id="rId2" xr:uid="{CA9ECB5B-6B10-44F7-9CCC-4F49AE535165}"/>
    <hyperlink ref="C16" r:id="rId3" xr:uid="{D8EE7606-B488-49DA-AF19-74E2E4EE041A}"/>
    <hyperlink ref="C21" r:id="rId4" xr:uid="{09E2883F-9775-4583-90D3-F5DE602CBCEC}"/>
    <hyperlink ref="C20" r:id="rId5" xr:uid="{D8D062E4-2E98-4F71-9A60-D0DC6C63F92A}"/>
    <hyperlink ref="C15" r:id="rId6" xr:uid="{C0F19F1F-D4BC-4B2C-AE58-FBC15674EAF0}"/>
  </hyperlinks>
  <pageMargins left="0.25" right="0.25" top="0.75" bottom="0.75" header="0.3" footer="0.3"/>
  <pageSetup scale="84" orientation="portrait" r:id="rId7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Specs</vt:lpstr>
      <vt:lpstr>MINI</vt:lpstr>
      <vt:lpstr>MUSCLE</vt:lpstr>
      <vt:lpstr>MUSCLE!Print_Area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SCTL Mini BOM</dc:title>
  <dc:creator>David M</dc:creator>
  <cp:keywords>BOM, scuttle, heavy, mini, 10kg, 100kg, parts, list</cp:keywords>
  <cp:lastModifiedBy>David Malawey</cp:lastModifiedBy>
  <cp:lastPrinted>2022-07-03T13:31:43Z</cp:lastPrinted>
  <dcterms:created xsi:type="dcterms:W3CDTF">2022-06-11T10:49:21Z</dcterms:created>
  <dcterms:modified xsi:type="dcterms:W3CDTF">2023-11-30T16:30:00Z</dcterms:modified>
</cp:coreProperties>
</file>